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225" windowWidth="18855" windowHeight="11190" activeTab="1"/>
  </bookViews>
  <sheets>
    <sheet name="Rekapitulácia stavby" sheetId="1" r:id="rId1"/>
    <sheet name="1 - Stavebná časť" sheetId="2" r:id="rId2"/>
  </sheets>
  <definedNames>
    <definedName name="_xlnm._FilterDatabase" localSheetId="1" hidden="1">'1 - Stavebná časť'!$C$125:$K$192</definedName>
    <definedName name="_xlnm.Print_Titles" localSheetId="1">'1 - Stavebná časť'!$125:$125</definedName>
    <definedName name="_xlnm.Print_Titles" localSheetId="0">'Rekapitulácia stavby'!$92:$92</definedName>
    <definedName name="_xlnm.Print_Area" localSheetId="1">'1 - Stavebná časť'!$C$4:$J$76,'1 - Stavebná časť'!$C$82:$J$107,'1 - Stavebná časť'!$C$113:$K$192</definedName>
    <definedName name="_xlnm.Print_Area" localSheetId="0">'Rekapitulácia stavby'!$D$4:$AO$76,'Rekapitulácia stavby'!$C$82:$AQ$96</definedName>
  </definedNames>
  <calcPr calcId="145621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/>
  <c r="BI189" i="2"/>
  <c r="BH189" i="2"/>
  <c r="BG189" i="2"/>
  <c r="BE189" i="2"/>
  <c r="T189" i="2"/>
  <c r="T188" i="2" s="1"/>
  <c r="T187" i="2" s="1"/>
  <c r="R189" i="2"/>
  <c r="P189" i="2"/>
  <c r="BK189" i="2"/>
  <c r="J189" i="2"/>
  <c r="BF189" i="2" s="1"/>
  <c r="BI185" i="2"/>
  <c r="BH185" i="2"/>
  <c r="BG185" i="2"/>
  <c r="BE185" i="2"/>
  <c r="T185" i="2"/>
  <c r="R185" i="2"/>
  <c r="P185" i="2"/>
  <c r="BK185" i="2"/>
  <c r="J185" i="2"/>
  <c r="BF185" i="2" s="1"/>
  <c r="BI183" i="2"/>
  <c r="BH183" i="2"/>
  <c r="BG183" i="2"/>
  <c r="BE183" i="2"/>
  <c r="T183" i="2"/>
  <c r="T182" i="2"/>
  <c r="R183" i="2"/>
  <c r="R182" i="2" s="1"/>
  <c r="P183" i="2"/>
  <c r="BK183" i="2"/>
  <c r="J183" i="2"/>
  <c r="BF183" i="2" s="1"/>
  <c r="BI181" i="2"/>
  <c r="BH181" i="2"/>
  <c r="BG181" i="2"/>
  <c r="BE181" i="2"/>
  <c r="T181" i="2"/>
  <c r="R181" i="2"/>
  <c r="P181" i="2"/>
  <c r="BK181" i="2"/>
  <c r="J181" i="2"/>
  <c r="BF181" i="2" s="1"/>
  <c r="BI179" i="2"/>
  <c r="BH179" i="2"/>
  <c r="BG179" i="2"/>
  <c r="BE179" i="2"/>
  <c r="T179" i="2"/>
  <c r="R179" i="2"/>
  <c r="P179" i="2"/>
  <c r="BK179" i="2"/>
  <c r="J179" i="2"/>
  <c r="BF179" i="2" s="1"/>
  <c r="BI177" i="2"/>
  <c r="BH177" i="2"/>
  <c r="BG177" i="2"/>
  <c r="BE177" i="2"/>
  <c r="T177" i="2"/>
  <c r="R177" i="2"/>
  <c r="P177" i="2"/>
  <c r="BK177" i="2"/>
  <c r="J177" i="2"/>
  <c r="BF177" i="2" s="1"/>
  <c r="BI175" i="2"/>
  <c r="BH175" i="2"/>
  <c r="BG175" i="2"/>
  <c r="BE175" i="2"/>
  <c r="T175" i="2"/>
  <c r="R175" i="2"/>
  <c r="P175" i="2"/>
  <c r="BK175" i="2"/>
  <c r="J175" i="2"/>
  <c r="BF175" i="2" s="1"/>
  <c r="BI173" i="2"/>
  <c r="BH173" i="2"/>
  <c r="BG173" i="2"/>
  <c r="BE173" i="2"/>
  <c r="T173" i="2"/>
  <c r="R173" i="2"/>
  <c r="P173" i="2"/>
  <c r="BK173" i="2"/>
  <c r="J173" i="2"/>
  <c r="BF173" i="2" s="1"/>
  <c r="BI171" i="2"/>
  <c r="BH171" i="2"/>
  <c r="BG171" i="2"/>
  <c r="BE171" i="2"/>
  <c r="T171" i="2"/>
  <c r="R171" i="2"/>
  <c r="P171" i="2"/>
  <c r="BK171" i="2"/>
  <c r="J171" i="2"/>
  <c r="BF171" i="2" s="1"/>
  <c r="BI168" i="2"/>
  <c r="BH168" i="2"/>
  <c r="BG168" i="2"/>
  <c r="BE168" i="2"/>
  <c r="T168" i="2"/>
  <c r="R168" i="2"/>
  <c r="P168" i="2"/>
  <c r="P167" i="2" s="1"/>
  <c r="BK168" i="2"/>
  <c r="J168" i="2"/>
  <c r="BF168" i="2" s="1"/>
  <c r="BI165" i="2"/>
  <c r="BH165" i="2"/>
  <c r="BG165" i="2"/>
  <c r="BE165" i="2"/>
  <c r="T165" i="2"/>
  <c r="T164" i="2" s="1"/>
  <c r="R165" i="2"/>
  <c r="R164" i="2" s="1"/>
  <c r="P165" i="2"/>
  <c r="P164" i="2" s="1"/>
  <c r="BK165" i="2"/>
  <c r="BK164" i="2" s="1"/>
  <c r="J164" i="2" s="1"/>
  <c r="J100" i="2" s="1"/>
  <c r="J165" i="2"/>
  <c r="BF165" i="2" s="1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 s="1"/>
  <c r="BI161" i="2"/>
  <c r="BH161" i="2"/>
  <c r="BG161" i="2"/>
  <c r="BE161" i="2"/>
  <c r="T161" i="2"/>
  <c r="R161" i="2"/>
  <c r="P161" i="2"/>
  <c r="BK161" i="2"/>
  <c r="J161" i="2"/>
  <c r="BF161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5" i="2"/>
  <c r="BH155" i="2"/>
  <c r="BG155" i="2"/>
  <c r="BE155" i="2"/>
  <c r="T155" i="2"/>
  <c r="R155" i="2"/>
  <c r="P155" i="2"/>
  <c r="BK155" i="2"/>
  <c r="J155" i="2"/>
  <c r="BF155" i="2" s="1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P149" i="2"/>
  <c r="BK149" i="2"/>
  <c r="J149" i="2"/>
  <c r="BF149" i="2" s="1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P135" i="2" s="1"/>
  <c r="BK146" i="2"/>
  <c r="J146" i="2"/>
  <c r="BF146" i="2" s="1"/>
  <c r="BI144" i="2"/>
  <c r="BH144" i="2"/>
  <c r="BG144" i="2"/>
  <c r="BE144" i="2"/>
  <c r="T144" i="2"/>
  <c r="R144" i="2"/>
  <c r="P144" i="2"/>
  <c r="BK144" i="2"/>
  <c r="J144" i="2"/>
  <c r="BF144" i="2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 s="1"/>
  <c r="BI136" i="2"/>
  <c r="BH136" i="2"/>
  <c r="BG136" i="2"/>
  <c r="BE136" i="2"/>
  <c r="T136" i="2"/>
  <c r="T135" i="2" s="1"/>
  <c r="R136" i="2"/>
  <c r="P136" i="2"/>
  <c r="BK136" i="2"/>
  <c r="J136" i="2"/>
  <c r="BF136" i="2" s="1"/>
  <c r="BI133" i="2"/>
  <c r="BH133" i="2"/>
  <c r="BG133" i="2"/>
  <c r="BE133" i="2"/>
  <c r="T133" i="2"/>
  <c r="R133" i="2"/>
  <c r="P133" i="2"/>
  <c r="BK133" i="2"/>
  <c r="J133" i="2"/>
  <c r="BF133" i="2" s="1"/>
  <c r="BI131" i="2"/>
  <c r="BH131" i="2"/>
  <c r="BG131" i="2"/>
  <c r="BE131" i="2"/>
  <c r="T131" i="2"/>
  <c r="R131" i="2"/>
  <c r="P131" i="2"/>
  <c r="BK131" i="2"/>
  <c r="J131" i="2"/>
  <c r="BF131" i="2" s="1"/>
  <c r="BI130" i="2"/>
  <c r="BH130" i="2"/>
  <c r="BG130" i="2"/>
  <c r="BE130" i="2"/>
  <c r="T130" i="2"/>
  <c r="R130" i="2"/>
  <c r="P130" i="2"/>
  <c r="BK130" i="2"/>
  <c r="J130" i="2"/>
  <c r="BF130" i="2" s="1"/>
  <c r="BI129" i="2"/>
  <c r="BH129" i="2"/>
  <c r="BG129" i="2"/>
  <c r="BE129" i="2"/>
  <c r="T129" i="2"/>
  <c r="T128" i="2" s="1"/>
  <c r="T127" i="2" s="1"/>
  <c r="R129" i="2"/>
  <c r="R128" i="2" s="1"/>
  <c r="P129" i="2"/>
  <c r="BK129" i="2"/>
  <c r="J129" i="2"/>
  <c r="BF129" i="2"/>
  <c r="F120" i="2"/>
  <c r="E118" i="2"/>
  <c r="F89" i="2"/>
  <c r="E87" i="2"/>
  <c r="J24" i="2"/>
  <c r="E24" i="2"/>
  <c r="J92" i="2" s="1"/>
  <c r="J23" i="2"/>
  <c r="J21" i="2"/>
  <c r="E21" i="2"/>
  <c r="J91" i="2" s="1"/>
  <c r="J20" i="2"/>
  <c r="J18" i="2"/>
  <c r="E18" i="2"/>
  <c r="F123" i="2" s="1"/>
  <c r="F92" i="2"/>
  <c r="J17" i="2"/>
  <c r="J15" i="2"/>
  <c r="E15" i="2"/>
  <c r="F91" i="2" s="1"/>
  <c r="J14" i="2"/>
  <c r="J89" i="2"/>
  <c r="E7" i="2"/>
  <c r="E116" i="2" s="1"/>
  <c r="E85" i="2"/>
  <c r="AS94" i="1"/>
  <c r="L90" i="1"/>
  <c r="AM90" i="1"/>
  <c r="AM89" i="1"/>
  <c r="L89" i="1"/>
  <c r="AM87" i="1"/>
  <c r="L87" i="1"/>
  <c r="L85" i="1"/>
  <c r="P176" i="2" l="1"/>
  <c r="P166" i="2" s="1"/>
  <c r="BK128" i="2"/>
  <c r="J128" i="2" s="1"/>
  <c r="J98" i="2" s="1"/>
  <c r="T176" i="2"/>
  <c r="BK182" i="2"/>
  <c r="J182" i="2" s="1"/>
  <c r="J104" i="2" s="1"/>
  <c r="P182" i="2"/>
  <c r="P128" i="2"/>
  <c r="P127" i="2" s="1"/>
  <c r="BK135" i="2"/>
  <c r="J135" i="2" s="1"/>
  <c r="J99" i="2" s="1"/>
  <c r="BK176" i="2"/>
  <c r="J176" i="2" s="1"/>
  <c r="J103" i="2" s="1"/>
  <c r="F37" i="2"/>
  <c r="BD95" i="1" s="1"/>
  <c r="BD94" i="1" s="1"/>
  <c r="W33" i="1" s="1"/>
  <c r="F33" i="2"/>
  <c r="AZ95" i="1" s="1"/>
  <c r="AZ94" i="1" s="1"/>
  <c r="W29" i="1" s="1"/>
  <c r="F36" i="2"/>
  <c r="BC95" i="1" s="1"/>
  <c r="BC94" i="1" s="1"/>
  <c r="W32" i="1" s="1"/>
  <c r="F35" i="2"/>
  <c r="BB95" i="1" s="1"/>
  <c r="BB94" i="1" s="1"/>
  <c r="W31" i="1" s="1"/>
  <c r="T167" i="2"/>
  <c r="T166" i="2" s="1"/>
  <c r="T126" i="2" s="1"/>
  <c r="J33" i="2"/>
  <c r="AV95" i="1" s="1"/>
  <c r="BK167" i="2"/>
  <c r="R135" i="2"/>
  <c r="R127" i="2" s="1"/>
  <c r="R126" i="2" s="1"/>
  <c r="BK188" i="2"/>
  <c r="BK187" i="2" s="1"/>
  <c r="J187" i="2" s="1"/>
  <c r="J105" i="2" s="1"/>
  <c r="R176" i="2"/>
  <c r="P188" i="2"/>
  <c r="P187" i="2" s="1"/>
  <c r="R167" i="2"/>
  <c r="R166" i="2" s="1"/>
  <c r="R188" i="2"/>
  <c r="R187" i="2" s="1"/>
  <c r="J34" i="2"/>
  <c r="AW95" i="1" s="1"/>
  <c r="AT95" i="1" s="1"/>
  <c r="F34" i="2"/>
  <c r="BA95" i="1" s="1"/>
  <c r="BA94" i="1" s="1"/>
  <c r="J120" i="2"/>
  <c r="F122" i="2"/>
  <c r="J123" i="2"/>
  <c r="J122" i="2"/>
  <c r="BK166" i="2" l="1"/>
  <c r="J166" i="2" s="1"/>
  <c r="J101" i="2" s="1"/>
  <c r="BK127" i="2"/>
  <c r="BK126" i="2" s="1"/>
  <c r="J126" i="2" s="1"/>
  <c r="J188" i="2"/>
  <c r="J106" i="2" s="1"/>
  <c r="J167" i="2"/>
  <c r="J102" i="2" s="1"/>
  <c r="AY94" i="1"/>
  <c r="AV94" i="1"/>
  <c r="AK29" i="1" s="1"/>
  <c r="AX94" i="1"/>
  <c r="P126" i="2"/>
  <c r="AU95" i="1" s="1"/>
  <c r="AU94" i="1" s="1"/>
  <c r="AW94" i="1"/>
  <c r="AK30" i="1" s="1"/>
  <c r="W30" i="1"/>
  <c r="J127" i="2" l="1"/>
  <c r="J97" i="2" s="1"/>
  <c r="AT94" i="1"/>
  <c r="J96" i="2"/>
  <c r="J30" i="2"/>
  <c r="J39" i="2" l="1"/>
  <c r="AG95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<sst xmlns="http://schemas.openxmlformats.org/spreadsheetml/2006/main" count="1031" uniqueCount="295">
  <si>
    <t>Export Komplet</t>
  </si>
  <si>
    <t/>
  </si>
  <si>
    <t>2.0</t>
  </si>
  <si>
    <t>False</t>
  </si>
  <si>
    <t>{8217926b-d1fb-4952-a85a-534c09080431}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</si>
  <si>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</si>
  <si>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</si>
  <si>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</si>
  <si>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</si>
  <si>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</si>
  <si>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</si>
  <si>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</si>
  <si>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</si>
  <si>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Oprava veľkej telocvične SPŠ elektrotechnická, Hálova 16, Bratislava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</si>
  <si>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</si>
  <si>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</si>
  <si>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</si>
  <si>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</si>
  <si>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</si>
  <si>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</si>
  <si>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</si>
  <si>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</si>
  <si>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</si>
  <si>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</si>
  <si>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</si>
  <si>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</si>
  <si>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</si>
  <si>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</si>
  <si>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</si>
  <si>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</si>
  <si>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</si>
  <si>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</si>
  <si>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</si>
  <si>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</si>
  <si>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</si>
  <si>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</si>
  <si>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</si>
  <si>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</si>
  <si>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</si>
  <si>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</si>
  <si>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</si>
  <si>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</si>
  <si>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</si>
  <si>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</si>
  <si>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</si>
  <si>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</si>
  <si>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</si>
  <si>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</si>
  <si>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</si>
  <si>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</si>
  <si>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</si>
  <si>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</si>
  <si>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</si>
  <si>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</si>
  <si>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</si>
  <si>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</si>
  <si>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</si>
  <si>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</si>
  <si>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</si>
  <si>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</si>
  <si>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</si>
  <si>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</si>
  <si>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</si>
  <si>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</si>
  <si>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</si>
  <si>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</si>
  <si>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</si>
  <si>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</si>
  <si>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</si>
  <si>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</si>
  <si>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</si>
  <si>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</si>
  <si>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</si>
  <si>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Stavebná časť</t>
  </si>
  <si>
    <t>STA</t>
  </si>
  <si>
    <t>{c8ce799d-0fe8-4d6b-a045-86c65e67b8ff}</t>
  </si>
  <si>
    <t>KRYCÍ LIST ROZPOČTU</t>
  </si>
  <si>
    <t>Objekt:</t>
  </si>
  <si>
    <t>1 - Stavebná časť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</si>
  <si>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</si>
  <si>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</si>
  <si>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</si>
  <si>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</si>
  <si>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</si>
  <si>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</si>
  <si>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</si>
  <si>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</si>
  <si>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</si>
  <si>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</si>
  <si>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763 - Konštrukcie - drevostavby</t>
  </si>
  <si>
    <t xml:space="preserve">    767 - Konštrukcie doplnkové kovové</t>
  </si>
  <si>
    <t xml:space="preserve">    784 - Maľby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</si>
  <si>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</si>
  <si>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</si>
  <si>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</si>
  <si>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</si>
  <si>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</si>
  <si>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</si>
  <si>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</si>
  <si>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</si>
  <si>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</si>
  <si>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</si>
  <si>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</si>
  <si>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</si>
  <si>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</si>
  <si>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</si>
  <si>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</si>
  <si>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</si>
  <si>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</si>
  <si>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</si>
  <si>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</si>
  <si>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</si>
  <si>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61246024-1</t>
  </si>
  <si>
    <t>Zaomietanie steny po vyhotovení kabeláže a vyspravenie</t>
  </si>
  <si>
    <t>m</t>
  </si>
  <si>
    <t>CS CENEKON 2019 01</t>
  </si>
  <si>
    <t>4</t>
  </si>
  <si>
    <t>2</t>
  </si>
  <si>
    <t>1680432702</t>
  </si>
  <si>
    <t>63200101-1</t>
  </si>
  <si>
    <t>Zakrytie podlahy a zvislých častí ochrannou fóliou (pri stavebných prácach a maľovaní, kvôli poškodeniu)</t>
  </si>
  <si>
    <t>m2</t>
  </si>
  <si>
    <t>-22107531</t>
  </si>
  <si>
    <t>3</t>
  </si>
  <si>
    <t>61245107-1</t>
  </si>
  <si>
    <t>Vyspravenie puklín porobertónových a betónových konštrukcií, omietkou</t>
  </si>
  <si>
    <t>688452639</t>
  </si>
  <si>
    <t>VV</t>
  </si>
  <si>
    <t>7,3*2</t>
  </si>
  <si>
    <t>61246513-1</t>
  </si>
  <si>
    <t xml:space="preserve">Nová omietka vápennocementová na poróbetónové a betónové konštrukcie aj s prednástrekom, a penetráciou podkladu  na stenách, nosníkoch </t>
  </si>
  <si>
    <t>-1160080552</t>
  </si>
  <si>
    <t>(7,3*2+5,4*2)*1,5</t>
  </si>
  <si>
    <t>9</t>
  </si>
  <si>
    <t>Ostatné konštrukcie a práce-búranie</t>
  </si>
  <si>
    <t>5</t>
  </si>
  <si>
    <t>95394535-1</t>
  </si>
  <si>
    <t>Ochranné rohové profily pre preglejkový obklad</t>
  </si>
  <si>
    <t>2085411401</t>
  </si>
  <si>
    <t>(6+3,9*7+1,8+0,4)*1,05</t>
  </si>
  <si>
    <t>97404912-1</t>
  </si>
  <si>
    <t>Drážkovanie pre kabeláž</t>
  </si>
  <si>
    <t>446884079</t>
  </si>
  <si>
    <t>7</t>
  </si>
  <si>
    <t>936101-1</t>
  </si>
  <si>
    <t>Demontáž basketbalových košov</t>
  </si>
  <si>
    <t>ks</t>
  </si>
  <si>
    <t>1643929967</t>
  </si>
  <si>
    <t>8</t>
  </si>
  <si>
    <t>936101-2</t>
  </si>
  <si>
    <t>Spätná montáž basketbalových košov</t>
  </si>
  <si>
    <t>1784095234</t>
  </si>
  <si>
    <t>95290211-1</t>
  </si>
  <si>
    <t>Záverečné upratovanie</t>
  </si>
  <si>
    <t>1366324701</t>
  </si>
  <si>
    <t>10</t>
  </si>
  <si>
    <t>97801319-1</t>
  </si>
  <si>
    <t xml:space="preserve">Otlčenie starej omietky z porobetónových a betónových konštrukcií a zdrsnenie podkladu na stenách, nosníkoch </t>
  </si>
  <si>
    <t>1678879342</t>
  </si>
  <si>
    <t>11</t>
  </si>
  <si>
    <t>96806299-1</t>
  </si>
  <si>
    <t>Odstránenie ex. dreveného obkladu z dosiek nad dverami do telocvične</t>
  </si>
  <si>
    <t>660825785</t>
  </si>
  <si>
    <t>(1,8+0,4)*0,4</t>
  </si>
  <si>
    <t>12</t>
  </si>
  <si>
    <t>979081111</t>
  </si>
  <si>
    <t>Odvoz sutiny a vybúraných hmôt na skládku do 1 km</t>
  </si>
  <si>
    <t>t</t>
  </si>
  <si>
    <t>793259873</t>
  </si>
  <si>
    <t>13</t>
  </si>
  <si>
    <t>979081121</t>
  </si>
  <si>
    <t>Odvoz sutiny a vybúraných hmôt na skládku za každý ďalší 1 km</t>
  </si>
  <si>
    <t>267311596</t>
  </si>
  <si>
    <t>2,656*19</t>
  </si>
  <si>
    <t>14</t>
  </si>
  <si>
    <t>979082111</t>
  </si>
  <si>
    <t>Vnútrostavenisková doprava sutiny a vybúraných hmôt do 10 m</t>
  </si>
  <si>
    <t>597036716</t>
  </si>
  <si>
    <t>15</t>
  </si>
  <si>
    <t>979087213</t>
  </si>
  <si>
    <t>Nakladanie na dopravné prostriedky pre vodorovnú dopravu vybúraných hmôt</t>
  </si>
  <si>
    <t>524788060</t>
  </si>
  <si>
    <t>16</t>
  </si>
  <si>
    <t>979089012</t>
  </si>
  <si>
    <t>Poplatok za skladovanie - betón, tehly, dlaždice (17 01 ), ostatné</t>
  </si>
  <si>
    <t>-346486918</t>
  </si>
  <si>
    <t>17</t>
  </si>
  <si>
    <t>941941041</t>
  </si>
  <si>
    <t>Montáž lešenia ľahkého pracovného radového s podlahami šírky nad 1, 00 do 1,20 m a výšky do 10 m</t>
  </si>
  <si>
    <t>-617783351</t>
  </si>
  <si>
    <t>"vyhotovenie lešenie v interiéri pri oprave omietok a maľbách stien"41,8*6,3</t>
  </si>
  <si>
    <t>Súčet</t>
  </si>
  <si>
    <t>18</t>
  </si>
  <si>
    <t>941941291</t>
  </si>
  <si>
    <t>Príplatok za prvý a každý ďalší i začatý mesiac použitia lešenia šírky nad 1,00 do 1,20 m, výšky do 10 m</t>
  </si>
  <si>
    <t>1886256061</t>
  </si>
  <si>
    <t>19</t>
  </si>
  <si>
    <t>941941841</t>
  </si>
  <si>
    <t>Demontáž lešenia ľahkého pracovného radového a s podlahami, šírky nad 1,00 do 1,20 m výšky do 10 m</t>
  </si>
  <si>
    <t>-50152625</t>
  </si>
  <si>
    <t>941954261</t>
  </si>
  <si>
    <t>Montáž lešenia vysunutého pri povrchu stropnej konštrukcie s podopretím vo výške do 20 m</t>
  </si>
  <si>
    <t>1349275733</t>
  </si>
  <si>
    <t>"vyhotovenie lešenie v interiéri pri maľbách stropov"159,9</t>
  </si>
  <si>
    <t>21</t>
  </si>
  <si>
    <t>941954292</t>
  </si>
  <si>
    <t>Príplatok za prvý a každý ďalší i začatý mesiac použitia lešenia pri povrchu strop. konšt. s podopretím do 20 m a nad 20 do 30 m</t>
  </si>
  <si>
    <t>-1737313471</t>
  </si>
  <si>
    <t>22</t>
  </si>
  <si>
    <t>941955001</t>
  </si>
  <si>
    <t>Lešenie ľahké pracovné pomocné, s výškou lešeňovej podlahy do 1,20 m</t>
  </si>
  <si>
    <t>1944720343</t>
  </si>
  <si>
    <t>23</t>
  </si>
  <si>
    <t>941954861</t>
  </si>
  <si>
    <t>Demontáž lešenia vysunutého pri povrchu stropnej konštrukcie s podopretím vo výške do 20 m</t>
  </si>
  <si>
    <t>-152804857</t>
  </si>
  <si>
    <t>99</t>
  </si>
  <si>
    <t>Presun hmôt HSV</t>
  </si>
  <si>
    <t>24</t>
  </si>
  <si>
    <t>999281111</t>
  </si>
  <si>
    <t>Presun hmôt pre opravy a údržbu objektov vrátane vonkajších plášťov výšky do 25 m</t>
  </si>
  <si>
    <t>1283925026</t>
  </si>
  <si>
    <t>PSV</t>
  </si>
  <si>
    <t>Práce a dodávky PSV</t>
  </si>
  <si>
    <t>763</t>
  </si>
  <si>
    <t>Konštrukcie - drevostavby</t>
  </si>
  <si>
    <t>25</t>
  </si>
  <si>
    <t>76371003-1</t>
  </si>
  <si>
    <t>Vyhotovenie nosného roznášacieho roštu pod obklad stien</t>
  </si>
  <si>
    <t>320037174</t>
  </si>
  <si>
    <t>P</t>
  </si>
  <si>
    <t>Poznámka k položke:_x000D_
rošt bude vyhotovený z drevených hranolov rozmeru 25x50mm, kotvený priamo na stenu (pórobetónový panel), profil treba zosúladiť z existujúcim obkladom, ráta sa s roštom pre vytvorenie pevného podkladu, vzdialenosti profilov treba uvažovať podľa zvolenej technológie obkladu</t>
  </si>
  <si>
    <t>(18,5*3,9+0,7*6+1,8*0,35-2*3+3,6*3,33*2+0,63)*1,05</t>
  </si>
  <si>
    <t>26</t>
  </si>
  <si>
    <t>76371212-1</t>
  </si>
  <si>
    <t>Vyhotovenie preglejky určenej pre športové účely pre telocvične osadenej na roznášací rošt,  ide o preglejku ako systémové riešenie pre športové zariadenia, pre všetky druhy športu D+M aj kotviacim materiálom</t>
  </si>
  <si>
    <t>1592764912</t>
  </si>
  <si>
    <t>27</t>
  </si>
  <si>
    <t>763111-1</t>
  </si>
  <si>
    <t>Drevená prechodová lišta š.100mm, hr. 20mm, s laminátovou povrchovou úpravou, na roznášacom rošte medzi ex. dreveným a navrhovaným obkladom, lišta na prekrytie kabeláže a styku jednotlivých systémov D+M</t>
  </si>
  <si>
    <t>2097545913</t>
  </si>
  <si>
    <t>(18,4+9,1)*1,02</t>
  </si>
  <si>
    <t>28</t>
  </si>
  <si>
    <t>998763201</t>
  </si>
  <si>
    <t>Presun hmôt pre drevostavby v objektoch výšky do 12 m</t>
  </si>
  <si>
    <t>%</t>
  </si>
  <si>
    <t>-1603405378</t>
  </si>
  <si>
    <t>767</t>
  </si>
  <si>
    <t>Konštrukcie doplnkové kovové</t>
  </si>
  <si>
    <t>29</t>
  </si>
  <si>
    <t>76766001-1</t>
  </si>
  <si>
    <t>Demontáž a montáž krycích sietí na oknách a stenách</t>
  </si>
  <si>
    <t>-1604603326</t>
  </si>
  <si>
    <t>3*2+4,2*15,8</t>
  </si>
  <si>
    <t>30</t>
  </si>
  <si>
    <t>767111-1</t>
  </si>
  <si>
    <t>Vyhotovenie sokla pod existujúci drevený obklad, očistenie a vyrovnanie steny a vyhotovenie sokla (hliníkového sokla z elox. hliníka resp. nerezového sokla alebo dreveného sokla) kotveného na stenu cez dištančné profily</t>
  </si>
  <si>
    <t>-25129320</t>
  </si>
  <si>
    <t xml:space="preserve">Poznámka k položke:_x000D_
Tento sokel bude umiestnený tak že bude zapustený pod obklad. sokel výšky 100mm, hr. plechu min. 3mm_x000D_
</t>
  </si>
  <si>
    <t>31</t>
  </si>
  <si>
    <t>998767201</t>
  </si>
  <si>
    <t>Presun hmôt pre kovové stavebné doplnkové konštrukcie v objektoch výšky do 6 m</t>
  </si>
  <si>
    <t>587668106</t>
  </si>
  <si>
    <t>784</t>
  </si>
  <si>
    <t>Maľby</t>
  </si>
  <si>
    <t>32</t>
  </si>
  <si>
    <t>78445247-1</t>
  </si>
  <si>
    <t xml:space="preserve">Maľovanie stien a stropov 2 vrstvy </t>
  </si>
  <si>
    <t>-1919754199</t>
  </si>
  <si>
    <t>((7,3*2+5,4*2)*1,5+15,8*3,9+159,9+6*2*9,5*0,5*4)*1,1</t>
  </si>
  <si>
    <t>33</t>
  </si>
  <si>
    <t>78440280-1</t>
  </si>
  <si>
    <t>Očistenie od starej maľby a odmastenie pôvodných stien a stropov</t>
  </si>
  <si>
    <t>1403427819</t>
  </si>
  <si>
    <t>M</t>
  </si>
  <si>
    <t>Práce a dodávky M</t>
  </si>
  <si>
    <t>21-M</t>
  </si>
  <si>
    <t>Elektromontáže</t>
  </si>
  <si>
    <t>34</t>
  </si>
  <si>
    <t>21096431-1</t>
  </si>
  <si>
    <t>Demontáž existujúcich svietidiel na stene</t>
  </si>
  <si>
    <t>64</t>
  </si>
  <si>
    <t>-1397304294</t>
  </si>
  <si>
    <t>35</t>
  </si>
  <si>
    <t>21020190-1</t>
  </si>
  <si>
    <t xml:space="preserve">Spätná montáž demontovaných svietidiel na drevený obklad s predĺžením kabeláže </t>
  </si>
  <si>
    <t>617918190</t>
  </si>
  <si>
    <t>36</t>
  </si>
  <si>
    <t>21080010-1</t>
  </si>
  <si>
    <t>Elektrokabeláž kábel CYKY-J 3x2,5mm2, pre napojenie svietidiel, s prepojením podomietkovými krabicami</t>
  </si>
  <si>
    <t>-1527671549</t>
  </si>
  <si>
    <t>37</t>
  </si>
  <si>
    <t>2195011-1</t>
  </si>
  <si>
    <t>Odstránenie ex. Elektrických krabíc na povrhu a vyhotovenie nových zaomietacích elektroinštalačných krabíc</t>
  </si>
  <si>
    <t>1383745902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</si>
</sst>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2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70" workbookViewId="0">
      <selection activeCell="AR94" sqref="AR9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ht="36.950000000000003" customHeight="1">
      <c r="AR2" s="171" t="s">
        <v>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ht="24.95" customHeight="1">
      <c r="B4" s="18"/>
      <c r="D4" s="19" t="s">
        <v>8</v>
      </c>
      <c r="AR4" s="18"/>
      <c r="AS4" s="20" t="s">
        <v>9</v>
      </c>
      <c r="BS4" s="15" t="s">
        <v>10</v>
      </c>
    </row>
    <row r="5" spans="1:74" ht="12" customHeight="1">
      <c r="B5" s="18"/>
      <c r="D5" s="21" t="s">
        <v>11</v>
      </c>
      <c r="K5" s="168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R5" s="18"/>
      <c r="BS5" s="15" t="s">
        <v>6</v>
      </c>
    </row>
    <row r="6" spans="1:74" ht="36.950000000000003" customHeight="1">
      <c r="B6" s="18"/>
      <c r="D6" s="23" t="s">
        <v>12</v>
      </c>
      <c r="K6" s="170" t="s">
        <v>13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R6" s="18"/>
      <c r="BS6" s="15" t="s">
        <v>6</v>
      </c>
    </row>
    <row r="7" spans="1:74" ht="12" customHeight="1">
      <c r="B7" s="18"/>
      <c r="D7" s="24" t="s">
        <v>14</v>
      </c>
      <c r="K7" s="22" t="s">
        <v>1</v>
      </c>
      <c r="AK7" s="24" t="s">
        <v>15</v>
      </c>
      <c r="AN7" s="22" t="s">
        <v>1</v>
      </c>
      <c r="AR7" s="18"/>
      <c r="BS7" s="15" t="s">
        <v>6</v>
      </c>
    </row>
    <row r="8" spans="1:74" ht="12" customHeight="1">
      <c r="B8" s="18"/>
      <c r="D8" s="24" t="s">
        <v>16</v>
      </c>
      <c r="K8" s="22" t="s">
        <v>17</v>
      </c>
      <c r="AK8" s="24" t="s">
        <v>18</v>
      </c>
      <c r="AN8" s="22"/>
      <c r="AR8" s="18"/>
      <c r="BS8" s="15" t="s">
        <v>6</v>
      </c>
    </row>
    <row r="9" spans="1:74" ht="14.45" customHeight="1">
      <c r="B9" s="18"/>
      <c r="AR9" s="18"/>
      <c r="BS9" s="15" t="s">
        <v>6</v>
      </c>
    </row>
    <row r="10" spans="1:74" ht="12" customHeight="1">
      <c r="B10" s="18"/>
      <c r="D10" s="24" t="s">
        <v>19</v>
      </c>
      <c r="AK10" s="24" t="s">
        <v>20</v>
      </c>
      <c r="AN10" s="22" t="s">
        <v>1</v>
      </c>
      <c r="AR10" s="18"/>
      <c r="BS10" s="15" t="s">
        <v>6</v>
      </c>
    </row>
    <row r="11" spans="1:74" ht="18.399999999999999" customHeight="1">
      <c r="B11" s="18"/>
      <c r="E11" s="22" t="s">
        <v>17</v>
      </c>
      <c r="AK11" s="24" t="s">
        <v>21</v>
      </c>
      <c r="AN11" s="22" t="s">
        <v>1</v>
      </c>
      <c r="AR11" s="18"/>
      <c r="BS11" s="15" t="s">
        <v>6</v>
      </c>
    </row>
    <row r="12" spans="1:74" ht="6.95" customHeight="1">
      <c r="B12" s="18"/>
      <c r="AR12" s="18"/>
      <c r="BS12" s="15" t="s">
        <v>6</v>
      </c>
    </row>
    <row r="13" spans="1:74" ht="12" customHeight="1">
      <c r="B13" s="18"/>
      <c r="D13" s="24" t="s">
        <v>22</v>
      </c>
      <c r="AK13" s="24" t="s">
        <v>20</v>
      </c>
      <c r="AN13" s="22" t="s">
        <v>1</v>
      </c>
      <c r="AR13" s="18"/>
      <c r="BS13" s="15" t="s">
        <v>6</v>
      </c>
    </row>
    <row r="14" spans="1:74" ht="12.75">
      <c r="B14" s="18"/>
      <c r="E14" s="22" t="s">
        <v>17</v>
      </c>
      <c r="AK14" s="24" t="s">
        <v>21</v>
      </c>
      <c r="AN14" s="22" t="s">
        <v>1</v>
      </c>
      <c r="AR14" s="18"/>
      <c r="BS14" s="15" t="s">
        <v>6</v>
      </c>
    </row>
    <row r="15" spans="1:74" ht="6.95" customHeight="1">
      <c r="B15" s="18"/>
      <c r="AR15" s="18"/>
      <c r="BS15" s="15" t="s">
        <v>3</v>
      </c>
    </row>
    <row r="16" spans="1:74" ht="12" customHeight="1">
      <c r="B16" s="18"/>
      <c r="D16" s="24" t="s">
        <v>23</v>
      </c>
      <c r="AK16" s="24" t="s">
        <v>20</v>
      </c>
      <c r="AN16" s="22" t="s">
        <v>1</v>
      </c>
      <c r="AR16" s="18"/>
      <c r="BS16" s="15" t="s">
        <v>3</v>
      </c>
    </row>
    <row r="17" spans="2:71" ht="18.399999999999999" customHeight="1">
      <c r="B17" s="18"/>
      <c r="E17" s="22" t="s">
        <v>17</v>
      </c>
      <c r="AK17" s="24" t="s">
        <v>21</v>
      </c>
      <c r="AN17" s="22" t="s">
        <v>1</v>
      </c>
      <c r="AR17" s="18"/>
      <c r="BS17" s="15" t="s">
        <v>24</v>
      </c>
    </row>
    <row r="18" spans="2:71" ht="6.95" customHeight="1">
      <c r="B18" s="18"/>
      <c r="AR18" s="18"/>
      <c r="BS18" s="15" t="s">
        <v>6</v>
      </c>
    </row>
    <row r="19" spans="2:71" ht="12" customHeight="1">
      <c r="B19" s="18"/>
      <c r="D19" s="24" t="s">
        <v>25</v>
      </c>
      <c r="AK19" s="24" t="s">
        <v>20</v>
      </c>
      <c r="AN19" s="22" t="s">
        <v>1</v>
      </c>
      <c r="AR19" s="18"/>
      <c r="BS19" s="15" t="s">
        <v>6</v>
      </c>
    </row>
    <row r="20" spans="2:71" ht="18.399999999999999" customHeight="1">
      <c r="B20" s="18"/>
      <c r="E20" s="22" t="s">
        <v>17</v>
      </c>
      <c r="AK20" s="24" t="s">
        <v>21</v>
      </c>
      <c r="AN20" s="22" t="s">
        <v>1</v>
      </c>
      <c r="AR20" s="18"/>
      <c r="BS20" s="15" t="s">
        <v>24</v>
      </c>
    </row>
    <row r="21" spans="2:71" ht="6.95" customHeight="1">
      <c r="B21" s="18"/>
      <c r="AR21" s="18"/>
    </row>
    <row r="22" spans="2:71" ht="12" customHeight="1">
      <c r="B22" s="18"/>
      <c r="D22" s="24" t="s">
        <v>26</v>
      </c>
      <c r="AR22" s="18"/>
    </row>
    <row r="23" spans="2:71" ht="16.5" customHeight="1">
      <c r="B23" s="18"/>
      <c r="E23" s="172" t="s">
        <v>1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R23" s="18"/>
    </row>
    <row r="24" spans="2:71" ht="6.95" customHeight="1">
      <c r="B24" s="18"/>
      <c r="AR24" s="18"/>
    </row>
    <row r="25" spans="2:71" ht="6.9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2:71" s="1" customFormat="1" ht="25.9" customHeight="1">
      <c r="B26" s="27"/>
      <c r="D26" s="28" t="s">
        <v>27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3">
        <f>ROUND(AG94,2)</f>
        <v>0</v>
      </c>
      <c r="AL26" s="174"/>
      <c r="AM26" s="174"/>
      <c r="AN26" s="174"/>
      <c r="AO26" s="174"/>
      <c r="AR26" s="27"/>
    </row>
    <row r="27" spans="2:71" s="1" customFormat="1" ht="6.95" customHeight="1">
      <c r="B27" s="27"/>
      <c r="AR27" s="27"/>
    </row>
    <row r="28" spans="2:71" s="1" customFormat="1" ht="12.75">
      <c r="B28" s="27"/>
      <c r="L28" s="167" t="s">
        <v>28</v>
      </c>
      <c r="M28" s="167"/>
      <c r="N28" s="167"/>
      <c r="O28" s="167"/>
      <c r="P28" s="167"/>
      <c r="W28" s="167" t="s">
        <v>29</v>
      </c>
      <c r="X28" s="167"/>
      <c r="Y28" s="167"/>
      <c r="Z28" s="167"/>
      <c r="AA28" s="167"/>
      <c r="AB28" s="167"/>
      <c r="AC28" s="167"/>
      <c r="AD28" s="167"/>
      <c r="AE28" s="167"/>
      <c r="AK28" s="167" t="s">
        <v>30</v>
      </c>
      <c r="AL28" s="167"/>
      <c r="AM28" s="167"/>
      <c r="AN28" s="167"/>
      <c r="AO28" s="167"/>
      <c r="AR28" s="27"/>
    </row>
    <row r="29" spans="2:71" s="2" customFormat="1" ht="14.45" customHeight="1">
      <c r="B29" s="31"/>
      <c r="D29" s="24" t="s">
        <v>31</v>
      </c>
      <c r="F29" s="24" t="s">
        <v>32</v>
      </c>
      <c r="L29" s="166">
        <v>0.2</v>
      </c>
      <c r="M29" s="165"/>
      <c r="N29" s="165"/>
      <c r="O29" s="165"/>
      <c r="P29" s="165"/>
      <c r="W29" s="164">
        <f>ROUND(AZ94, 2)</f>
        <v>0</v>
      </c>
      <c r="X29" s="165"/>
      <c r="Y29" s="165"/>
      <c r="Z29" s="165"/>
      <c r="AA29" s="165"/>
      <c r="AB29" s="165"/>
      <c r="AC29" s="165"/>
      <c r="AD29" s="165"/>
      <c r="AE29" s="165"/>
      <c r="AK29" s="164">
        <f>ROUND(AV94, 2)</f>
        <v>0</v>
      </c>
      <c r="AL29" s="165"/>
      <c r="AM29" s="165"/>
      <c r="AN29" s="165"/>
      <c r="AO29" s="165"/>
      <c r="AR29" s="31"/>
    </row>
    <row r="30" spans="2:71" s="2" customFormat="1" ht="14.45" customHeight="1">
      <c r="B30" s="31"/>
      <c r="F30" s="24" t="s">
        <v>33</v>
      </c>
      <c r="L30" s="166">
        <v>0.2</v>
      </c>
      <c r="M30" s="165"/>
      <c r="N30" s="165"/>
      <c r="O30" s="165"/>
      <c r="P30" s="165"/>
      <c r="W30" s="164">
        <f>ROUND(BA94, 2)</f>
        <v>0</v>
      </c>
      <c r="X30" s="165"/>
      <c r="Y30" s="165"/>
      <c r="Z30" s="165"/>
      <c r="AA30" s="165"/>
      <c r="AB30" s="165"/>
      <c r="AC30" s="165"/>
      <c r="AD30" s="165"/>
      <c r="AE30" s="165"/>
      <c r="AK30" s="164">
        <f>ROUND(AW94, 2)</f>
        <v>0</v>
      </c>
      <c r="AL30" s="165"/>
      <c r="AM30" s="165"/>
      <c r="AN30" s="165"/>
      <c r="AO30" s="165"/>
      <c r="AR30" s="31"/>
    </row>
    <row r="31" spans="2:71" s="2" customFormat="1" ht="14.45" hidden="1" customHeight="1">
      <c r="B31" s="31"/>
      <c r="F31" s="24" t="s">
        <v>34</v>
      </c>
      <c r="L31" s="166">
        <v>0.2</v>
      </c>
      <c r="M31" s="165"/>
      <c r="N31" s="165"/>
      <c r="O31" s="165"/>
      <c r="P31" s="165"/>
      <c r="W31" s="164">
        <f>ROUND(BB94, 2)</f>
        <v>0</v>
      </c>
      <c r="X31" s="165"/>
      <c r="Y31" s="165"/>
      <c r="Z31" s="165"/>
      <c r="AA31" s="165"/>
      <c r="AB31" s="165"/>
      <c r="AC31" s="165"/>
      <c r="AD31" s="165"/>
      <c r="AE31" s="165"/>
      <c r="AK31" s="164">
        <v>0</v>
      </c>
      <c r="AL31" s="165"/>
      <c r="AM31" s="165"/>
      <c r="AN31" s="165"/>
      <c r="AO31" s="165"/>
      <c r="AR31" s="31"/>
    </row>
    <row r="32" spans="2:71" s="2" customFormat="1" ht="14.45" hidden="1" customHeight="1">
      <c r="B32" s="31"/>
      <c r="F32" s="24" t="s">
        <v>35</v>
      </c>
      <c r="L32" s="166">
        <v>0.2</v>
      </c>
      <c r="M32" s="165"/>
      <c r="N32" s="165"/>
      <c r="O32" s="165"/>
      <c r="P32" s="165"/>
      <c r="W32" s="164">
        <f>ROUND(BC94, 2)</f>
        <v>0</v>
      </c>
      <c r="X32" s="165"/>
      <c r="Y32" s="165"/>
      <c r="Z32" s="165"/>
      <c r="AA32" s="165"/>
      <c r="AB32" s="165"/>
      <c r="AC32" s="165"/>
      <c r="AD32" s="165"/>
      <c r="AE32" s="165"/>
      <c r="AK32" s="164">
        <v>0</v>
      </c>
      <c r="AL32" s="165"/>
      <c r="AM32" s="165"/>
      <c r="AN32" s="165"/>
      <c r="AO32" s="165"/>
      <c r="AR32" s="31"/>
    </row>
    <row r="33" spans="2:44" s="2" customFormat="1" ht="14.45" hidden="1" customHeight="1">
      <c r="B33" s="31"/>
      <c r="F33" s="24" t="s">
        <v>36</v>
      </c>
      <c r="L33" s="166">
        <v>0</v>
      </c>
      <c r="M33" s="165"/>
      <c r="N33" s="165"/>
      <c r="O33" s="165"/>
      <c r="P33" s="165"/>
      <c r="W33" s="164">
        <f>ROUND(BD94, 2)</f>
        <v>0</v>
      </c>
      <c r="X33" s="165"/>
      <c r="Y33" s="165"/>
      <c r="Z33" s="165"/>
      <c r="AA33" s="165"/>
      <c r="AB33" s="165"/>
      <c r="AC33" s="165"/>
      <c r="AD33" s="165"/>
      <c r="AE33" s="165"/>
      <c r="AK33" s="164">
        <v>0</v>
      </c>
      <c r="AL33" s="165"/>
      <c r="AM33" s="165"/>
      <c r="AN33" s="165"/>
      <c r="AO33" s="165"/>
      <c r="AR33" s="31"/>
    </row>
    <row r="34" spans="2:44" s="1" customFormat="1" ht="6.95" customHeight="1">
      <c r="B34" s="27"/>
      <c r="AR34" s="27"/>
    </row>
    <row r="35" spans="2:44" s="1" customFormat="1" ht="25.9" customHeight="1">
      <c r="B35" s="27"/>
      <c r="C35" s="32"/>
      <c r="D35" s="33" t="s">
        <v>37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38</v>
      </c>
      <c r="U35" s="34"/>
      <c r="V35" s="34"/>
      <c r="W35" s="34"/>
      <c r="X35" s="160" t="s">
        <v>39</v>
      </c>
      <c r="Y35" s="161"/>
      <c r="Z35" s="161"/>
      <c r="AA35" s="161"/>
      <c r="AB35" s="161"/>
      <c r="AC35" s="34"/>
      <c r="AD35" s="34"/>
      <c r="AE35" s="34"/>
      <c r="AF35" s="34"/>
      <c r="AG35" s="34"/>
      <c r="AH35" s="34"/>
      <c r="AI35" s="34"/>
      <c r="AJ35" s="34"/>
      <c r="AK35" s="162">
        <f>SUM(AK26:AK33)</f>
        <v>0</v>
      </c>
      <c r="AL35" s="161"/>
      <c r="AM35" s="161"/>
      <c r="AN35" s="161"/>
      <c r="AO35" s="163"/>
      <c r="AP35" s="32"/>
      <c r="AQ35" s="32"/>
      <c r="AR35" s="27"/>
    </row>
    <row r="36" spans="2:44" s="1" customFormat="1" ht="6.95" customHeight="1">
      <c r="B36" s="27"/>
      <c r="AR36" s="27"/>
    </row>
    <row r="37" spans="2:44" s="1" customFormat="1" ht="14.45" customHeight="1">
      <c r="B37" s="27"/>
      <c r="AR37" s="27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27"/>
      <c r="D49" s="36" t="s">
        <v>40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41</v>
      </c>
      <c r="AI49" s="37"/>
      <c r="AJ49" s="37"/>
      <c r="AK49" s="37"/>
      <c r="AL49" s="37"/>
      <c r="AM49" s="37"/>
      <c r="AN49" s="37"/>
      <c r="AO49" s="37"/>
      <c r="AR49" s="27"/>
    </row>
    <row r="50" spans="2:44">
      <c r="B50" s="18"/>
      <c r="AR50" s="18"/>
    </row>
    <row r="51" spans="2:44">
      <c r="B51" s="18"/>
      <c r="AR51" s="18"/>
    </row>
    <row r="52" spans="2:44">
      <c r="B52" s="18"/>
      <c r="AR52" s="18"/>
    </row>
    <row r="53" spans="2:44">
      <c r="B53" s="18"/>
      <c r="AR53" s="18"/>
    </row>
    <row r="54" spans="2:44">
      <c r="B54" s="18"/>
      <c r="AR54" s="18"/>
    </row>
    <row r="55" spans="2:44">
      <c r="B55" s="18"/>
      <c r="AR55" s="18"/>
    </row>
    <row r="56" spans="2:44">
      <c r="B56" s="18"/>
      <c r="AR56" s="18"/>
    </row>
    <row r="57" spans="2:44">
      <c r="B57" s="18"/>
      <c r="AR57" s="18"/>
    </row>
    <row r="58" spans="2:44">
      <c r="B58" s="18"/>
      <c r="AR58" s="18"/>
    </row>
    <row r="59" spans="2:44">
      <c r="B59" s="18"/>
      <c r="AR59" s="18"/>
    </row>
    <row r="60" spans="2:44" s="1" customFormat="1" ht="12.75">
      <c r="B60" s="27"/>
      <c r="D60" s="38" t="s">
        <v>42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8" t="s">
        <v>43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 t="s">
        <v>42</v>
      </c>
      <c r="AI60" s="29"/>
      <c r="AJ60" s="29"/>
      <c r="AK60" s="29"/>
      <c r="AL60" s="29"/>
      <c r="AM60" s="38" t="s">
        <v>43</v>
      </c>
      <c r="AN60" s="29"/>
      <c r="AO60" s="29"/>
      <c r="AR60" s="27"/>
    </row>
    <row r="61" spans="2:44">
      <c r="B61" s="18"/>
      <c r="AR61" s="18"/>
    </row>
    <row r="62" spans="2:44">
      <c r="B62" s="18"/>
      <c r="AR62" s="18"/>
    </row>
    <row r="63" spans="2:44">
      <c r="B63" s="18"/>
      <c r="AR63" s="18"/>
    </row>
    <row r="64" spans="2:44" s="1" customFormat="1" ht="12.75">
      <c r="B64" s="27"/>
      <c r="D64" s="36" t="s">
        <v>44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6" t="s">
        <v>45</v>
      </c>
      <c r="AI64" s="37"/>
      <c r="AJ64" s="37"/>
      <c r="AK64" s="37"/>
      <c r="AL64" s="37"/>
      <c r="AM64" s="37"/>
      <c r="AN64" s="37"/>
      <c r="AO64" s="37"/>
      <c r="AR64" s="27"/>
    </row>
    <row r="65" spans="2:44">
      <c r="B65" s="18"/>
      <c r="AR65" s="18"/>
    </row>
    <row r="66" spans="2:44">
      <c r="B66" s="18"/>
      <c r="AR66" s="18"/>
    </row>
    <row r="67" spans="2:44">
      <c r="B67" s="18"/>
      <c r="AR67" s="18"/>
    </row>
    <row r="68" spans="2:44">
      <c r="B68" s="18"/>
      <c r="AR68" s="18"/>
    </row>
    <row r="69" spans="2:44">
      <c r="B69" s="18"/>
      <c r="AR69" s="18"/>
    </row>
    <row r="70" spans="2:44">
      <c r="B70" s="18"/>
      <c r="AR70" s="18"/>
    </row>
    <row r="71" spans="2:44">
      <c r="B71" s="18"/>
      <c r="AR71" s="18"/>
    </row>
    <row r="72" spans="2:44">
      <c r="B72" s="18"/>
      <c r="AR72" s="18"/>
    </row>
    <row r="73" spans="2:44">
      <c r="B73" s="18"/>
      <c r="AR73" s="18"/>
    </row>
    <row r="74" spans="2:44">
      <c r="B74" s="18"/>
      <c r="AR74" s="18"/>
    </row>
    <row r="75" spans="2:44" s="1" customFormat="1" ht="12.75">
      <c r="B75" s="27"/>
      <c r="D75" s="38" t="s">
        <v>42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8" t="s">
        <v>43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8" t="s">
        <v>42</v>
      </c>
      <c r="AI75" s="29"/>
      <c r="AJ75" s="29"/>
      <c r="AK75" s="29"/>
      <c r="AL75" s="29"/>
      <c r="AM75" s="38" t="s">
        <v>43</v>
      </c>
      <c r="AN75" s="29"/>
      <c r="AO75" s="29"/>
      <c r="AR75" s="27"/>
    </row>
    <row r="76" spans="2:44" s="1" customFormat="1">
      <c r="B76" s="27"/>
      <c r="AR76" s="27"/>
    </row>
    <row r="77" spans="2:44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7"/>
    </row>
    <row r="81" spans="1:91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7"/>
    </row>
    <row r="82" spans="1:91" s="1" customFormat="1" ht="24.95" customHeight="1">
      <c r="B82" s="27"/>
      <c r="C82" s="19" t="s">
        <v>46</v>
      </c>
      <c r="AR82" s="27"/>
    </row>
    <row r="83" spans="1:91" s="1" customFormat="1" ht="6.95" customHeight="1">
      <c r="B83" s="27"/>
      <c r="AR83" s="27"/>
    </row>
    <row r="84" spans="1:91" s="3" customFormat="1" ht="12" customHeight="1">
      <c r="B84" s="43"/>
      <c r="C84" s="24" t="s">
        <v>11</v>
      </c>
      <c r="AR84" s="43"/>
    </row>
    <row r="85" spans="1:91" s="4" customFormat="1" ht="36.950000000000003" customHeight="1">
      <c r="B85" s="44"/>
      <c r="C85" s="45" t="s">
        <v>12</v>
      </c>
      <c r="L85" s="185" t="str">
        <f>K6</f>
        <v>Oprava veľkej telocvične SPŠ elektrotechnická, Hálova 16, Bratislava</v>
      </c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R85" s="44"/>
    </row>
    <row r="86" spans="1:91" s="1" customFormat="1" ht="6.95" customHeight="1">
      <c r="B86" s="27"/>
      <c r="AR86" s="27"/>
    </row>
    <row r="87" spans="1:91" s="1" customFormat="1" ht="12" customHeight="1">
      <c r="B87" s="27"/>
      <c r="C87" s="24" t="s">
        <v>16</v>
      </c>
      <c r="L87" s="46" t="str">
        <f>IF(K8="","",K8)</f>
        <v xml:space="preserve"> </v>
      </c>
      <c r="AI87" s="24" t="s">
        <v>18</v>
      </c>
      <c r="AM87" s="187" t="str">
        <f>IF(AN8= "","",AN8)</f>
        <v/>
      </c>
      <c r="AN87" s="187"/>
      <c r="AR87" s="27"/>
    </row>
    <row r="88" spans="1:91" s="1" customFormat="1" ht="6.95" customHeight="1">
      <c r="B88" s="27"/>
      <c r="AR88" s="27"/>
    </row>
    <row r="89" spans="1:91" s="1" customFormat="1" ht="15.2" customHeight="1">
      <c r="B89" s="27"/>
      <c r="C89" s="24" t="s">
        <v>19</v>
      </c>
      <c r="L89" s="3" t="str">
        <f>IF(E11= "","",E11)</f>
        <v xml:space="preserve"> </v>
      </c>
      <c r="AI89" s="24" t="s">
        <v>23</v>
      </c>
      <c r="AM89" s="188" t="str">
        <f>IF(E17="","",E17)</f>
        <v xml:space="preserve"> </v>
      </c>
      <c r="AN89" s="189"/>
      <c r="AO89" s="189"/>
      <c r="AP89" s="189"/>
      <c r="AR89" s="27"/>
      <c r="AS89" s="190" t="s">
        <v>47</v>
      </c>
      <c r="AT89" s="191"/>
      <c r="AU89" s="48"/>
      <c r="AV89" s="48"/>
      <c r="AW89" s="48"/>
      <c r="AX89" s="48"/>
      <c r="AY89" s="48"/>
      <c r="AZ89" s="48"/>
      <c r="BA89" s="48"/>
      <c r="BB89" s="48"/>
      <c r="BC89" s="48"/>
      <c r="BD89" s="49"/>
    </row>
    <row r="90" spans="1:91" s="1" customFormat="1" ht="15.2" customHeight="1">
      <c r="B90" s="27"/>
      <c r="C90" s="24" t="s">
        <v>22</v>
      </c>
      <c r="L90" s="3" t="str">
        <f>IF(E14="","",E14)</f>
        <v xml:space="preserve"> </v>
      </c>
      <c r="AI90" s="24" t="s">
        <v>25</v>
      </c>
      <c r="AM90" s="188" t="str">
        <f>IF(E20="","",E20)</f>
        <v xml:space="preserve"> </v>
      </c>
      <c r="AN90" s="189"/>
      <c r="AO90" s="189"/>
      <c r="AP90" s="189"/>
      <c r="AR90" s="27"/>
      <c r="AS90" s="192"/>
      <c r="AT90" s="193"/>
      <c r="AU90" s="50"/>
      <c r="AV90" s="50"/>
      <c r="AW90" s="50"/>
      <c r="AX90" s="50"/>
      <c r="AY90" s="50"/>
      <c r="AZ90" s="50"/>
      <c r="BA90" s="50"/>
      <c r="BB90" s="50"/>
      <c r="BC90" s="50"/>
      <c r="BD90" s="51"/>
    </row>
    <row r="91" spans="1:91" s="1" customFormat="1" ht="10.9" customHeight="1">
      <c r="B91" s="27"/>
      <c r="AR91" s="27"/>
      <c r="AS91" s="192"/>
      <c r="AT91" s="193"/>
      <c r="AU91" s="50"/>
      <c r="AV91" s="50"/>
      <c r="AW91" s="50"/>
      <c r="AX91" s="50"/>
      <c r="AY91" s="50"/>
      <c r="AZ91" s="50"/>
      <c r="BA91" s="50"/>
      <c r="BB91" s="50"/>
      <c r="BC91" s="50"/>
      <c r="BD91" s="51"/>
    </row>
    <row r="92" spans="1:91" s="1" customFormat="1" ht="29.25" customHeight="1">
      <c r="B92" s="27"/>
      <c r="C92" s="175" t="s">
        <v>48</v>
      </c>
      <c r="D92" s="176"/>
      <c r="E92" s="176"/>
      <c r="F92" s="176"/>
      <c r="G92" s="176"/>
      <c r="H92" s="52"/>
      <c r="I92" s="177" t="s">
        <v>49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8" t="s">
        <v>50</v>
      </c>
      <c r="AH92" s="176"/>
      <c r="AI92" s="176"/>
      <c r="AJ92" s="176"/>
      <c r="AK92" s="176"/>
      <c r="AL92" s="176"/>
      <c r="AM92" s="176"/>
      <c r="AN92" s="177" t="s">
        <v>51</v>
      </c>
      <c r="AO92" s="176"/>
      <c r="AP92" s="179"/>
      <c r="AQ92" s="53" t="s">
        <v>52</v>
      </c>
      <c r="AR92" s="27"/>
      <c r="AS92" s="54" t="s">
        <v>53</v>
      </c>
      <c r="AT92" s="55" t="s">
        <v>54</v>
      </c>
      <c r="AU92" s="55" t="s">
        <v>55</v>
      </c>
      <c r="AV92" s="55" t="s">
        <v>56</v>
      </c>
      <c r="AW92" s="55" t="s">
        <v>57</v>
      </c>
      <c r="AX92" s="55" t="s">
        <v>58</v>
      </c>
      <c r="AY92" s="55" t="s">
        <v>59</v>
      </c>
      <c r="AZ92" s="55" t="s">
        <v>60</v>
      </c>
      <c r="BA92" s="55" t="s">
        <v>61</v>
      </c>
      <c r="BB92" s="55" t="s">
        <v>62</v>
      </c>
      <c r="BC92" s="55" t="s">
        <v>63</v>
      </c>
      <c r="BD92" s="56" t="s">
        <v>64</v>
      </c>
    </row>
    <row r="93" spans="1:91" s="1" customFormat="1" ht="10.9" customHeight="1">
      <c r="B93" s="27"/>
      <c r="AR93" s="27"/>
      <c r="AS93" s="57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9"/>
    </row>
    <row r="94" spans="1:91" s="5" customFormat="1" ht="32.450000000000003" customHeight="1">
      <c r="B94" s="58"/>
      <c r="C94" s="59" t="s">
        <v>65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83">
        <f>ROUND(AG95,2)</f>
        <v>0</v>
      </c>
      <c r="AH94" s="183"/>
      <c r="AI94" s="183"/>
      <c r="AJ94" s="183"/>
      <c r="AK94" s="183"/>
      <c r="AL94" s="183"/>
      <c r="AM94" s="183"/>
      <c r="AN94" s="184">
        <f>SUM(AG94,AT94)</f>
        <v>0</v>
      </c>
      <c r="AO94" s="184"/>
      <c r="AP94" s="184"/>
      <c r="AQ94" s="62" t="s">
        <v>1</v>
      </c>
      <c r="AR94" s="58"/>
      <c r="AS94" s="63">
        <f>ROUND(AS95,2)</f>
        <v>0</v>
      </c>
      <c r="AT94" s="64">
        <f>ROUND(SUM(AV94:AW94),2)</f>
        <v>0</v>
      </c>
      <c r="AU94" s="65">
        <f>ROUND(AU95,5)</f>
        <v>554.39071999999999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ROUND(AZ95,2)</f>
        <v>0</v>
      </c>
      <c r="BA94" s="64">
        <f>ROUND(BA95,2)</f>
        <v>0</v>
      </c>
      <c r="BB94" s="64">
        <f>ROUND(BB95,2)</f>
        <v>0</v>
      </c>
      <c r="BC94" s="64">
        <f>ROUND(BC95,2)</f>
        <v>0</v>
      </c>
      <c r="BD94" s="66">
        <f>ROUND(BD95,2)</f>
        <v>0</v>
      </c>
      <c r="BS94" s="67" t="s">
        <v>66</v>
      </c>
      <c r="BT94" s="67" t="s">
        <v>67</v>
      </c>
      <c r="BU94" s="68" t="s">
        <v>68</v>
      </c>
      <c r="BV94" s="67" t="s">
        <v>69</v>
      </c>
      <c r="BW94" s="67" t="s">
        <v>4</v>
      </c>
      <c r="BX94" s="67" t="s">
        <v>70</v>
      </c>
      <c r="CL94" s="67" t="s">
        <v>1</v>
      </c>
    </row>
    <row r="95" spans="1:91" s="6" customFormat="1" ht="16.5" customHeight="1">
      <c r="A95" s="69" t="s">
        <v>71</v>
      </c>
      <c r="B95" s="70"/>
      <c r="C95" s="71"/>
      <c r="D95" s="182" t="s">
        <v>72</v>
      </c>
      <c r="E95" s="182"/>
      <c r="F95" s="182"/>
      <c r="G95" s="182"/>
      <c r="H95" s="182"/>
      <c r="I95" s="72"/>
      <c r="J95" s="182" t="s">
        <v>73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0">
        <f>'1 - Stavebná časť'!J30</f>
        <v>0</v>
      </c>
      <c r="AH95" s="181"/>
      <c r="AI95" s="181"/>
      <c r="AJ95" s="181"/>
      <c r="AK95" s="181"/>
      <c r="AL95" s="181"/>
      <c r="AM95" s="181"/>
      <c r="AN95" s="180">
        <f>SUM(AG95,AT95)</f>
        <v>0</v>
      </c>
      <c r="AO95" s="181"/>
      <c r="AP95" s="181"/>
      <c r="AQ95" s="73" t="s">
        <v>74</v>
      </c>
      <c r="AR95" s="70"/>
      <c r="AS95" s="74">
        <v>0</v>
      </c>
      <c r="AT95" s="75">
        <f>ROUND(SUM(AV95:AW95),2)</f>
        <v>0</v>
      </c>
      <c r="AU95" s="76">
        <f>'1 - Stavebná časť'!P126</f>
        <v>554.3907220000001</v>
      </c>
      <c r="AV95" s="75">
        <f>'1 - Stavebná časť'!J33</f>
        <v>0</v>
      </c>
      <c r="AW95" s="75">
        <f>'1 - Stavebná časť'!J34</f>
        <v>0</v>
      </c>
      <c r="AX95" s="75">
        <f>'1 - Stavebná časť'!J35</f>
        <v>0</v>
      </c>
      <c r="AY95" s="75">
        <f>'1 - Stavebná časť'!J36</f>
        <v>0</v>
      </c>
      <c r="AZ95" s="75">
        <f>'1 - Stavebná časť'!F33</f>
        <v>0</v>
      </c>
      <c r="BA95" s="75">
        <f>'1 - Stavebná časť'!F34</f>
        <v>0</v>
      </c>
      <c r="BB95" s="75">
        <f>'1 - Stavebná časť'!F35</f>
        <v>0</v>
      </c>
      <c r="BC95" s="75">
        <f>'1 - Stavebná časť'!F36</f>
        <v>0</v>
      </c>
      <c r="BD95" s="77">
        <f>'1 - Stavebná časť'!F37</f>
        <v>0</v>
      </c>
      <c r="BT95" s="78" t="s">
        <v>72</v>
      </c>
      <c r="BV95" s="78" t="s">
        <v>69</v>
      </c>
      <c r="BW95" s="78" t="s">
        <v>75</v>
      </c>
      <c r="BX95" s="78" t="s">
        <v>4</v>
      </c>
      <c r="CL95" s="78" t="s">
        <v>1</v>
      </c>
      <c r="CM95" s="78" t="s">
        <v>67</v>
      </c>
    </row>
    <row r="96" spans="1:91" s="1" customFormat="1" ht="30" customHeight="1">
      <c r="B96" s="27"/>
      <c r="AR96" s="27"/>
    </row>
    <row r="97" spans="2:44" s="1" customFormat="1" ht="6.95" customHeight="1"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27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1 - Stavebná časť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3"/>
  <sheetViews>
    <sheetView showGridLines="0" tabSelected="1" topLeftCell="A170" workbookViewId="0">
      <selection activeCell="Z49" sqref="Z49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79"/>
    </row>
    <row r="2" spans="1:46" ht="36.950000000000003" customHeight="1">
      <c r="L2" s="171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5" t="s">
        <v>75</v>
      </c>
    </row>
    <row r="3" spans="1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67</v>
      </c>
    </row>
    <row r="4" spans="1:46" ht="24.95" customHeight="1">
      <c r="B4" s="18"/>
      <c r="D4" s="19" t="s">
        <v>76</v>
      </c>
      <c r="L4" s="18"/>
      <c r="M4" s="80" t="s">
        <v>9</v>
      </c>
      <c r="AT4" s="15" t="s">
        <v>3</v>
      </c>
    </row>
    <row r="5" spans="1:46" ht="6.95" customHeight="1">
      <c r="B5" s="18"/>
      <c r="L5" s="18"/>
    </row>
    <row r="6" spans="1:46" ht="12" customHeight="1">
      <c r="B6" s="18"/>
      <c r="D6" s="24" t="s">
        <v>12</v>
      </c>
      <c r="L6" s="18"/>
    </row>
    <row r="7" spans="1:46" ht="16.5" customHeight="1">
      <c r="B7" s="18"/>
      <c r="E7" s="195" t="str">
        <f>'Rekapitulácia stavby'!K6</f>
        <v>Oprava veľkej telocvične SPŠ elektrotechnická, Hálova 16, Bratislava</v>
      </c>
      <c r="F7" s="196"/>
      <c r="G7" s="196"/>
      <c r="H7" s="196"/>
      <c r="L7" s="18"/>
    </row>
    <row r="8" spans="1:46" s="1" customFormat="1" ht="12" customHeight="1">
      <c r="B8" s="27"/>
      <c r="D8" s="24" t="s">
        <v>77</v>
      </c>
      <c r="L8" s="27"/>
    </row>
    <row r="9" spans="1:46" s="1" customFormat="1" ht="36.950000000000003" customHeight="1">
      <c r="B9" s="27"/>
      <c r="E9" s="185" t="s">
        <v>78</v>
      </c>
      <c r="F9" s="194"/>
      <c r="G9" s="194"/>
      <c r="H9" s="194"/>
      <c r="L9" s="27"/>
    </row>
    <row r="10" spans="1:46" s="1" customFormat="1">
      <c r="B10" s="27"/>
      <c r="L10" s="27"/>
    </row>
    <row r="11" spans="1:46" s="1" customFormat="1" ht="12" customHeight="1">
      <c r="B11" s="27"/>
      <c r="D11" s="24" t="s">
        <v>14</v>
      </c>
      <c r="F11" s="22" t="s">
        <v>1</v>
      </c>
      <c r="I11" s="24" t="s">
        <v>15</v>
      </c>
      <c r="J11" s="22" t="s">
        <v>1</v>
      </c>
      <c r="L11" s="27"/>
    </row>
    <row r="12" spans="1:46" s="1" customFormat="1" ht="12" customHeight="1">
      <c r="B12" s="27"/>
      <c r="D12" s="24" t="s">
        <v>16</v>
      </c>
      <c r="F12" s="22" t="s">
        <v>17</v>
      </c>
      <c r="I12" s="24" t="s">
        <v>18</v>
      </c>
      <c r="J12" s="47"/>
      <c r="L12" s="27"/>
    </row>
    <row r="13" spans="1:46" s="1" customFormat="1" ht="10.9" customHeight="1">
      <c r="B13" s="27"/>
      <c r="L13" s="27"/>
    </row>
    <row r="14" spans="1:46" s="1" customFormat="1" ht="12" customHeight="1">
      <c r="B14" s="27"/>
      <c r="D14" s="24" t="s">
        <v>19</v>
      </c>
      <c r="I14" s="24" t="s">
        <v>20</v>
      </c>
      <c r="J14" s="22" t="str">
        <f>IF('Rekapitulácia stavby'!AN10="","",'Rekapitulácia stavby'!AN10)</f>
        <v/>
      </c>
      <c r="L14" s="27"/>
    </row>
    <row r="15" spans="1:46" s="1" customFormat="1" ht="18" customHeight="1">
      <c r="B15" s="27"/>
      <c r="E15" s="22" t="str">
        <f>IF('Rekapitulácia stavby'!E11="","",'Rekapitulácia stavby'!E11)</f>
        <v xml:space="preserve"> </v>
      </c>
      <c r="I15" s="24" t="s">
        <v>21</v>
      </c>
      <c r="J15" s="22" t="str">
        <f>IF('Rekapitulácia stavby'!AN11="","",'Rekapitulácia stavby'!AN11)</f>
        <v/>
      </c>
      <c r="L15" s="27"/>
    </row>
    <row r="16" spans="1:46" s="1" customFormat="1" ht="6.95" customHeight="1">
      <c r="B16" s="27"/>
      <c r="L16" s="27"/>
    </row>
    <row r="17" spans="2:12" s="1" customFormat="1" ht="12" customHeight="1">
      <c r="B17" s="27"/>
      <c r="D17" s="24" t="s">
        <v>22</v>
      </c>
      <c r="I17" s="24" t="s">
        <v>20</v>
      </c>
      <c r="J17" s="22" t="str">
        <f>'Rekapitulácia stavby'!AN13</f>
        <v/>
      </c>
      <c r="L17" s="27"/>
    </row>
    <row r="18" spans="2:12" s="1" customFormat="1" ht="18" customHeight="1">
      <c r="B18" s="27"/>
      <c r="E18" s="168" t="str">
        <f>'Rekapitulácia stavby'!E14</f>
        <v xml:space="preserve"> </v>
      </c>
      <c r="F18" s="168"/>
      <c r="G18" s="168"/>
      <c r="H18" s="168"/>
      <c r="I18" s="24" t="s">
        <v>21</v>
      </c>
      <c r="J18" s="22" t="str">
        <f>'Rekapitulácia stavby'!AN14</f>
        <v/>
      </c>
      <c r="L18" s="27"/>
    </row>
    <row r="19" spans="2:12" s="1" customFormat="1" ht="6.95" customHeight="1">
      <c r="B19" s="27"/>
      <c r="L19" s="27"/>
    </row>
    <row r="20" spans="2:12" s="1" customFormat="1" ht="12" customHeight="1">
      <c r="B20" s="27"/>
      <c r="D20" s="24" t="s">
        <v>23</v>
      </c>
      <c r="I20" s="24" t="s">
        <v>20</v>
      </c>
      <c r="J20" s="22" t="str">
        <f>IF('Rekapitulácia stavby'!AN16="","",'Rekapitulácia stavby'!AN16)</f>
        <v/>
      </c>
      <c r="L20" s="27"/>
    </row>
    <row r="21" spans="2:12" s="1" customFormat="1" ht="18" customHeight="1">
      <c r="B21" s="27"/>
      <c r="E21" s="22" t="str">
        <f>IF('Rekapitulácia stavby'!E17="","",'Rekapitulácia stavby'!E17)</f>
        <v xml:space="preserve"> </v>
      </c>
      <c r="I21" s="24" t="s">
        <v>21</v>
      </c>
      <c r="J21" s="22" t="str">
        <f>IF('Rekapitulácia stavby'!AN17="","",'Rekapitulácia stavby'!AN17)</f>
        <v/>
      </c>
      <c r="L21" s="27"/>
    </row>
    <row r="22" spans="2:12" s="1" customFormat="1" ht="6.95" customHeight="1">
      <c r="B22" s="27"/>
      <c r="L22" s="27"/>
    </row>
    <row r="23" spans="2:12" s="1" customFormat="1" ht="12" customHeight="1">
      <c r="B23" s="27"/>
      <c r="D23" s="24" t="s">
        <v>25</v>
      </c>
      <c r="I23" s="24" t="s">
        <v>20</v>
      </c>
      <c r="J23" s="22" t="str">
        <f>IF('Rekapitulácia stavby'!AN19="","",'Rekapitulácia stavby'!AN19)</f>
        <v/>
      </c>
      <c r="L23" s="27"/>
    </row>
    <row r="24" spans="2:12" s="1" customFormat="1" ht="18" customHeight="1">
      <c r="B24" s="27"/>
      <c r="E24" s="22" t="str">
        <f>IF('Rekapitulácia stavby'!E20="","",'Rekapitulácia stavby'!E20)</f>
        <v xml:space="preserve"> </v>
      </c>
      <c r="I24" s="24" t="s">
        <v>21</v>
      </c>
      <c r="J24" s="22" t="str">
        <f>IF('Rekapitulácia stavby'!AN20="","",'Rekapitulácia stavby'!AN20)</f>
        <v/>
      </c>
      <c r="L24" s="27"/>
    </row>
    <row r="25" spans="2:12" s="1" customFormat="1" ht="6.95" customHeight="1">
      <c r="B25" s="27"/>
      <c r="L25" s="27"/>
    </row>
    <row r="26" spans="2:12" s="1" customFormat="1" ht="12" customHeight="1">
      <c r="B26" s="27"/>
      <c r="D26" s="24" t="s">
        <v>26</v>
      </c>
      <c r="L26" s="27"/>
    </row>
    <row r="27" spans="2:12" s="7" customFormat="1" ht="16.5" customHeight="1">
      <c r="B27" s="81"/>
      <c r="E27" s="172" t="s">
        <v>1</v>
      </c>
      <c r="F27" s="172"/>
      <c r="G27" s="172"/>
      <c r="H27" s="172"/>
      <c r="L27" s="81"/>
    </row>
    <row r="28" spans="2:12" s="1" customFormat="1" ht="6.95" customHeight="1">
      <c r="B28" s="27"/>
      <c r="L28" s="27"/>
    </row>
    <row r="29" spans="2:12" s="1" customFormat="1" ht="6.95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25.35" customHeight="1">
      <c r="B30" s="27"/>
      <c r="D30" s="82" t="s">
        <v>27</v>
      </c>
      <c r="J30" s="61">
        <f>ROUND(J126, 2)</f>
        <v>0</v>
      </c>
      <c r="L30" s="27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>
      <c r="B32" s="27"/>
      <c r="F32" s="30" t="s">
        <v>29</v>
      </c>
      <c r="I32" s="30" t="s">
        <v>28</v>
      </c>
      <c r="J32" s="30" t="s">
        <v>30</v>
      </c>
      <c r="L32" s="27"/>
    </row>
    <row r="33" spans="2:12" s="1" customFormat="1" ht="14.45" customHeight="1">
      <c r="B33" s="27"/>
      <c r="D33" s="83" t="s">
        <v>31</v>
      </c>
      <c r="E33" s="24" t="s">
        <v>32</v>
      </c>
      <c r="F33" s="84">
        <f>ROUND((SUM(BE126:BE192)),  2)</f>
        <v>0</v>
      </c>
      <c r="I33" s="85">
        <v>0.2</v>
      </c>
      <c r="J33" s="84">
        <f>ROUND(((SUM(BE126:BE192))*I33),  2)</f>
        <v>0</v>
      </c>
      <c r="L33" s="27"/>
    </row>
    <row r="34" spans="2:12" s="1" customFormat="1" ht="14.45" customHeight="1">
      <c r="B34" s="27"/>
      <c r="E34" s="24" t="s">
        <v>33</v>
      </c>
      <c r="F34" s="84">
        <f>ROUND((SUM(BF126:BF192)),  2)</f>
        <v>0</v>
      </c>
      <c r="I34" s="85">
        <v>0.2</v>
      </c>
      <c r="J34" s="84">
        <f>ROUND(((SUM(BF126:BF192))*I34),  2)</f>
        <v>0</v>
      </c>
      <c r="L34" s="27"/>
    </row>
    <row r="35" spans="2:12" s="1" customFormat="1" ht="14.45" hidden="1" customHeight="1">
      <c r="B35" s="27"/>
      <c r="E35" s="24" t="s">
        <v>34</v>
      </c>
      <c r="F35" s="84">
        <f>ROUND((SUM(BG126:BG192)),  2)</f>
        <v>0</v>
      </c>
      <c r="I35" s="85">
        <v>0.2</v>
      </c>
      <c r="J35" s="84">
        <f>0</f>
        <v>0</v>
      </c>
      <c r="L35" s="27"/>
    </row>
    <row r="36" spans="2:12" s="1" customFormat="1" ht="14.45" hidden="1" customHeight="1">
      <c r="B36" s="27"/>
      <c r="E36" s="24" t="s">
        <v>35</v>
      </c>
      <c r="F36" s="84">
        <f>ROUND((SUM(BH126:BH192)),  2)</f>
        <v>0</v>
      </c>
      <c r="I36" s="85">
        <v>0.2</v>
      </c>
      <c r="J36" s="84">
        <f>0</f>
        <v>0</v>
      </c>
      <c r="L36" s="27"/>
    </row>
    <row r="37" spans="2:12" s="1" customFormat="1" ht="14.45" hidden="1" customHeight="1">
      <c r="B37" s="27"/>
      <c r="E37" s="24" t="s">
        <v>36</v>
      </c>
      <c r="F37" s="84">
        <f>ROUND((SUM(BI126:BI192)),  2)</f>
        <v>0</v>
      </c>
      <c r="I37" s="85">
        <v>0</v>
      </c>
      <c r="J37" s="84">
        <f>0</f>
        <v>0</v>
      </c>
      <c r="L37" s="27"/>
    </row>
    <row r="38" spans="2:12" s="1" customFormat="1" ht="6.95" customHeight="1">
      <c r="B38" s="27"/>
      <c r="L38" s="27"/>
    </row>
    <row r="39" spans="2:12" s="1" customFormat="1" ht="25.35" customHeight="1">
      <c r="B39" s="27"/>
      <c r="C39" s="86"/>
      <c r="D39" s="87" t="s">
        <v>37</v>
      </c>
      <c r="E39" s="52"/>
      <c r="F39" s="52"/>
      <c r="G39" s="88" t="s">
        <v>38</v>
      </c>
      <c r="H39" s="89" t="s">
        <v>39</v>
      </c>
      <c r="I39" s="52"/>
      <c r="J39" s="90">
        <f>SUM(J30:J37)</f>
        <v>0</v>
      </c>
      <c r="K39" s="91"/>
      <c r="L39" s="27"/>
    </row>
    <row r="40" spans="2:12" s="1" customFormat="1" ht="14.45" customHeight="1">
      <c r="B40" s="27"/>
      <c r="L40" s="27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27"/>
      <c r="D50" s="36" t="s">
        <v>40</v>
      </c>
      <c r="E50" s="37"/>
      <c r="F50" s="37"/>
      <c r="G50" s="36" t="s">
        <v>41</v>
      </c>
      <c r="H50" s="37"/>
      <c r="I50" s="37"/>
      <c r="J50" s="37"/>
      <c r="K50" s="37"/>
      <c r="L50" s="27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27"/>
      <c r="D61" s="38" t="s">
        <v>42</v>
      </c>
      <c r="E61" s="29"/>
      <c r="F61" s="92" t="s">
        <v>43</v>
      </c>
      <c r="G61" s="38" t="s">
        <v>42</v>
      </c>
      <c r="H61" s="29"/>
      <c r="I61" s="29"/>
      <c r="J61" s="93" t="s">
        <v>43</v>
      </c>
      <c r="K61" s="29"/>
      <c r="L61" s="27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27"/>
      <c r="D65" s="36" t="s">
        <v>44</v>
      </c>
      <c r="E65" s="37"/>
      <c r="F65" s="37"/>
      <c r="G65" s="36" t="s">
        <v>45</v>
      </c>
      <c r="H65" s="37"/>
      <c r="I65" s="37"/>
      <c r="J65" s="37"/>
      <c r="K65" s="37"/>
      <c r="L65" s="27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27"/>
      <c r="D76" s="38" t="s">
        <v>42</v>
      </c>
      <c r="E76" s="29"/>
      <c r="F76" s="92" t="s">
        <v>43</v>
      </c>
      <c r="G76" s="38" t="s">
        <v>42</v>
      </c>
      <c r="H76" s="29"/>
      <c r="I76" s="29"/>
      <c r="J76" s="93" t="s">
        <v>43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47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47" s="1" customFormat="1" ht="24.95" customHeight="1">
      <c r="B82" s="27"/>
      <c r="C82" s="19" t="s">
        <v>79</v>
      </c>
      <c r="L82" s="27"/>
    </row>
    <row r="83" spans="2:47" s="1" customFormat="1" ht="6.95" customHeight="1">
      <c r="B83" s="27"/>
      <c r="L83" s="27"/>
    </row>
    <row r="84" spans="2:47" s="1" customFormat="1" ht="12" customHeight="1">
      <c r="B84" s="27"/>
      <c r="C84" s="24" t="s">
        <v>12</v>
      </c>
      <c r="L84" s="27"/>
    </row>
    <row r="85" spans="2:47" s="1" customFormat="1" ht="16.5" customHeight="1">
      <c r="B85" s="27"/>
      <c r="E85" s="195" t="str">
        <f>E7</f>
        <v>Oprava veľkej telocvične SPŠ elektrotechnická, Hálova 16, Bratislava</v>
      </c>
      <c r="F85" s="196"/>
      <c r="G85" s="196"/>
      <c r="H85" s="196"/>
      <c r="L85" s="27"/>
    </row>
    <row r="86" spans="2:47" s="1" customFormat="1" ht="12" customHeight="1">
      <c r="B86" s="27"/>
      <c r="C86" s="24" t="s">
        <v>77</v>
      </c>
      <c r="L86" s="27"/>
    </row>
    <row r="87" spans="2:47" s="1" customFormat="1" ht="16.5" customHeight="1">
      <c r="B87" s="27"/>
      <c r="E87" s="185" t="str">
        <f>E9</f>
        <v>1 - Stavebná časť</v>
      </c>
      <c r="F87" s="194"/>
      <c r="G87" s="194"/>
      <c r="H87" s="194"/>
      <c r="L87" s="27"/>
    </row>
    <row r="88" spans="2:47" s="1" customFormat="1" ht="6.95" customHeight="1">
      <c r="B88" s="27"/>
      <c r="L88" s="27"/>
    </row>
    <row r="89" spans="2:47" s="1" customFormat="1" ht="12" customHeight="1">
      <c r="B89" s="27"/>
      <c r="C89" s="24" t="s">
        <v>16</v>
      </c>
      <c r="F89" s="22" t="str">
        <f>F12</f>
        <v xml:space="preserve"> </v>
      </c>
      <c r="I89" s="24" t="s">
        <v>18</v>
      </c>
      <c r="J89" s="47" t="str">
        <f>IF(J12="","",J12)</f>
        <v/>
      </c>
      <c r="L89" s="27"/>
    </row>
    <row r="90" spans="2:47" s="1" customFormat="1" ht="6.95" customHeight="1">
      <c r="B90" s="27"/>
      <c r="L90" s="27"/>
    </row>
    <row r="91" spans="2:47" s="1" customFormat="1" ht="15.2" customHeight="1">
      <c r="B91" s="27"/>
      <c r="C91" s="24" t="s">
        <v>19</v>
      </c>
      <c r="F91" s="22" t="str">
        <f>E15</f>
        <v xml:space="preserve"> </v>
      </c>
      <c r="I91" s="24" t="s">
        <v>23</v>
      </c>
      <c r="J91" s="25" t="str">
        <f>E21</f>
        <v xml:space="preserve"> </v>
      </c>
      <c r="L91" s="27"/>
    </row>
    <row r="92" spans="2:47" s="1" customFormat="1" ht="15.2" customHeight="1">
      <c r="B92" s="27"/>
      <c r="C92" s="24" t="s">
        <v>22</v>
      </c>
      <c r="F92" s="22" t="str">
        <f>IF(E18="","",E18)</f>
        <v xml:space="preserve"> </v>
      </c>
      <c r="I92" s="24" t="s">
        <v>25</v>
      </c>
      <c r="J92" s="25" t="str">
        <f>E24</f>
        <v xml:space="preserve"> </v>
      </c>
      <c r="L92" s="27"/>
    </row>
    <row r="93" spans="2:47" s="1" customFormat="1" ht="10.35" customHeight="1">
      <c r="B93" s="27"/>
      <c r="L93" s="27"/>
    </row>
    <row r="94" spans="2:47" s="1" customFormat="1" ht="29.25" customHeight="1">
      <c r="B94" s="27"/>
      <c r="C94" s="94" t="s">
        <v>80</v>
      </c>
      <c r="D94" s="86"/>
      <c r="E94" s="86"/>
      <c r="F94" s="86"/>
      <c r="G94" s="86"/>
      <c r="H94" s="86"/>
      <c r="I94" s="86"/>
      <c r="J94" s="95" t="s">
        <v>81</v>
      </c>
      <c r="K94" s="86"/>
      <c r="L94" s="27"/>
    </row>
    <row r="95" spans="2:47" s="1" customFormat="1" ht="10.35" customHeight="1">
      <c r="B95" s="27"/>
      <c r="L95" s="27"/>
    </row>
    <row r="96" spans="2:47" s="1" customFormat="1" ht="22.9" customHeight="1">
      <c r="B96" s="27"/>
      <c r="C96" s="96" t="s">
        <v>82</v>
      </c>
      <c r="J96" s="61">
        <f>J126</f>
        <v>0</v>
      </c>
      <c r="L96" s="27"/>
      <c r="AU96" s="15" t="s">
        <v>83</v>
      </c>
    </row>
    <row r="97" spans="2:12" s="8" customFormat="1" ht="24.95" customHeight="1">
      <c r="B97" s="97"/>
      <c r="D97" s="98" t="s">
        <v>84</v>
      </c>
      <c r="E97" s="99"/>
      <c r="F97" s="99"/>
      <c r="G97" s="99"/>
      <c r="H97" s="99"/>
      <c r="I97" s="99"/>
      <c r="J97" s="100">
        <f>J127</f>
        <v>0</v>
      </c>
      <c r="L97" s="97"/>
    </row>
    <row r="98" spans="2:12" s="9" customFormat="1" ht="19.899999999999999" customHeight="1">
      <c r="B98" s="101"/>
      <c r="D98" s="102" t="s">
        <v>85</v>
      </c>
      <c r="E98" s="103"/>
      <c r="F98" s="103"/>
      <c r="G98" s="103"/>
      <c r="H98" s="103"/>
      <c r="I98" s="103"/>
      <c r="J98" s="104">
        <f>J128</f>
        <v>0</v>
      </c>
      <c r="L98" s="101"/>
    </row>
    <row r="99" spans="2:12" s="9" customFormat="1" ht="19.899999999999999" customHeight="1">
      <c r="B99" s="101"/>
      <c r="D99" s="102" t="s">
        <v>86</v>
      </c>
      <c r="E99" s="103"/>
      <c r="F99" s="103"/>
      <c r="G99" s="103"/>
      <c r="H99" s="103"/>
      <c r="I99" s="103"/>
      <c r="J99" s="104">
        <f>J135</f>
        <v>0</v>
      </c>
      <c r="L99" s="101"/>
    </row>
    <row r="100" spans="2:12" s="9" customFormat="1" ht="19.899999999999999" customHeight="1">
      <c r="B100" s="101"/>
      <c r="D100" s="102" t="s">
        <v>87</v>
      </c>
      <c r="E100" s="103"/>
      <c r="F100" s="103"/>
      <c r="G100" s="103"/>
      <c r="H100" s="103"/>
      <c r="I100" s="103"/>
      <c r="J100" s="104">
        <f>J164</f>
        <v>0</v>
      </c>
      <c r="L100" s="101"/>
    </row>
    <row r="101" spans="2:12" s="8" customFormat="1" ht="24.95" customHeight="1">
      <c r="B101" s="97"/>
      <c r="D101" s="98" t="s">
        <v>88</v>
      </c>
      <c r="E101" s="99"/>
      <c r="F101" s="99"/>
      <c r="G101" s="99"/>
      <c r="H101" s="99"/>
      <c r="I101" s="99"/>
      <c r="J101" s="100">
        <f>J166</f>
        <v>0</v>
      </c>
      <c r="L101" s="97"/>
    </row>
    <row r="102" spans="2:12" s="9" customFormat="1" ht="19.899999999999999" customHeight="1">
      <c r="B102" s="101"/>
      <c r="D102" s="102" t="s">
        <v>89</v>
      </c>
      <c r="E102" s="103"/>
      <c r="F102" s="103"/>
      <c r="G102" s="103"/>
      <c r="H102" s="103"/>
      <c r="I102" s="103"/>
      <c r="J102" s="104">
        <f>J167</f>
        <v>0</v>
      </c>
      <c r="L102" s="101"/>
    </row>
    <row r="103" spans="2:12" s="9" customFormat="1" ht="19.899999999999999" customHeight="1">
      <c r="B103" s="101"/>
      <c r="D103" s="102" t="s">
        <v>90</v>
      </c>
      <c r="E103" s="103"/>
      <c r="F103" s="103"/>
      <c r="G103" s="103"/>
      <c r="H103" s="103"/>
      <c r="I103" s="103"/>
      <c r="J103" s="104">
        <f>J176</f>
        <v>0</v>
      </c>
      <c r="L103" s="101"/>
    </row>
    <row r="104" spans="2:12" s="9" customFormat="1" ht="19.899999999999999" customHeight="1">
      <c r="B104" s="101"/>
      <c r="D104" s="102" t="s">
        <v>91</v>
      </c>
      <c r="E104" s="103"/>
      <c r="F104" s="103"/>
      <c r="G104" s="103"/>
      <c r="H104" s="103"/>
      <c r="I104" s="103"/>
      <c r="J104" s="104">
        <f>J182</f>
        <v>0</v>
      </c>
      <c r="L104" s="101"/>
    </row>
    <row r="105" spans="2:12" s="8" customFormat="1" ht="24.95" customHeight="1">
      <c r="B105" s="97"/>
      <c r="D105" s="98" t="s">
        <v>92</v>
      </c>
      <c r="E105" s="99"/>
      <c r="F105" s="99"/>
      <c r="G105" s="99"/>
      <c r="H105" s="99"/>
      <c r="I105" s="99"/>
      <c r="J105" s="100">
        <f>J187</f>
        <v>0</v>
      </c>
      <c r="L105" s="97"/>
    </row>
    <row r="106" spans="2:12" s="9" customFormat="1" ht="19.899999999999999" customHeight="1">
      <c r="B106" s="101"/>
      <c r="D106" s="102" t="s">
        <v>93</v>
      </c>
      <c r="E106" s="103"/>
      <c r="F106" s="103"/>
      <c r="G106" s="103"/>
      <c r="H106" s="103"/>
      <c r="I106" s="103"/>
      <c r="J106" s="104">
        <f>J188</f>
        <v>0</v>
      </c>
      <c r="L106" s="101"/>
    </row>
    <row r="107" spans="2:12" s="1" customFormat="1" ht="21.75" customHeight="1">
      <c r="B107" s="27"/>
      <c r="L107" s="27"/>
    </row>
    <row r="108" spans="2:12" s="1" customFormat="1" ht="6.95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27"/>
    </row>
    <row r="112" spans="2:12" s="1" customFormat="1" ht="6.95" customHeight="1"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27"/>
    </row>
    <row r="113" spans="2:63" s="1" customFormat="1" ht="24.95" customHeight="1">
      <c r="B113" s="27"/>
      <c r="C113" s="19" t="s">
        <v>94</v>
      </c>
      <c r="L113" s="27"/>
    </row>
    <row r="114" spans="2:63" s="1" customFormat="1" ht="6.95" customHeight="1">
      <c r="B114" s="27"/>
      <c r="L114" s="27"/>
    </row>
    <row r="115" spans="2:63" s="1" customFormat="1" ht="12" customHeight="1">
      <c r="B115" s="27"/>
      <c r="C115" s="24" t="s">
        <v>12</v>
      </c>
      <c r="L115" s="27"/>
    </row>
    <row r="116" spans="2:63" s="1" customFormat="1" ht="16.5" customHeight="1">
      <c r="B116" s="27"/>
      <c r="E116" s="195" t="str">
        <f>E7</f>
        <v>Oprava veľkej telocvične SPŠ elektrotechnická, Hálova 16, Bratislava</v>
      </c>
      <c r="F116" s="196"/>
      <c r="G116" s="196"/>
      <c r="H116" s="196"/>
      <c r="L116" s="27"/>
    </row>
    <row r="117" spans="2:63" s="1" customFormat="1" ht="12" customHeight="1">
      <c r="B117" s="27"/>
      <c r="C117" s="24" t="s">
        <v>77</v>
      </c>
      <c r="L117" s="27"/>
    </row>
    <row r="118" spans="2:63" s="1" customFormat="1" ht="16.5" customHeight="1">
      <c r="B118" s="27"/>
      <c r="E118" s="185" t="str">
        <f>E9</f>
        <v>1 - Stavebná časť</v>
      </c>
      <c r="F118" s="194"/>
      <c r="G118" s="194"/>
      <c r="H118" s="194"/>
      <c r="L118" s="27"/>
    </row>
    <row r="119" spans="2:63" s="1" customFormat="1" ht="6.95" customHeight="1">
      <c r="B119" s="27"/>
      <c r="L119" s="27"/>
    </row>
    <row r="120" spans="2:63" s="1" customFormat="1" ht="12" customHeight="1">
      <c r="B120" s="27"/>
      <c r="C120" s="24" t="s">
        <v>16</v>
      </c>
      <c r="F120" s="22" t="str">
        <f>F12</f>
        <v xml:space="preserve"> </v>
      </c>
      <c r="I120" s="24" t="s">
        <v>18</v>
      </c>
      <c r="J120" s="47" t="str">
        <f>IF(J12="","",J12)</f>
        <v/>
      </c>
      <c r="L120" s="27"/>
    </row>
    <row r="121" spans="2:63" s="1" customFormat="1" ht="6.95" customHeight="1">
      <c r="B121" s="27"/>
      <c r="L121" s="27"/>
    </row>
    <row r="122" spans="2:63" s="1" customFormat="1" ht="15.2" customHeight="1">
      <c r="B122" s="27"/>
      <c r="C122" s="24" t="s">
        <v>19</v>
      </c>
      <c r="F122" s="22" t="str">
        <f>E15</f>
        <v xml:space="preserve"> </v>
      </c>
      <c r="I122" s="24" t="s">
        <v>23</v>
      </c>
      <c r="J122" s="25" t="str">
        <f>E21</f>
        <v xml:space="preserve"> </v>
      </c>
      <c r="L122" s="27"/>
    </row>
    <row r="123" spans="2:63" s="1" customFormat="1" ht="15.2" customHeight="1">
      <c r="B123" s="27"/>
      <c r="C123" s="24" t="s">
        <v>22</v>
      </c>
      <c r="F123" s="22" t="str">
        <f>IF(E18="","",E18)</f>
        <v xml:space="preserve"> </v>
      </c>
      <c r="I123" s="24" t="s">
        <v>25</v>
      </c>
      <c r="J123" s="25" t="str">
        <f>E24</f>
        <v xml:space="preserve"> </v>
      </c>
      <c r="L123" s="27"/>
    </row>
    <row r="124" spans="2:63" s="1" customFormat="1" ht="10.35" customHeight="1">
      <c r="B124" s="27"/>
      <c r="L124" s="27"/>
    </row>
    <row r="125" spans="2:63" s="10" customFormat="1" ht="29.25" customHeight="1">
      <c r="B125" s="105"/>
      <c r="C125" s="106" t="s">
        <v>95</v>
      </c>
      <c r="D125" s="107" t="s">
        <v>52</v>
      </c>
      <c r="E125" s="107" t="s">
        <v>48</v>
      </c>
      <c r="F125" s="107" t="s">
        <v>49</v>
      </c>
      <c r="G125" s="107" t="s">
        <v>96</v>
      </c>
      <c r="H125" s="107" t="s">
        <v>97</v>
      </c>
      <c r="I125" s="107" t="s">
        <v>98</v>
      </c>
      <c r="J125" s="108" t="s">
        <v>81</v>
      </c>
      <c r="K125" s="109" t="s">
        <v>99</v>
      </c>
      <c r="L125" s="105"/>
      <c r="M125" s="54" t="s">
        <v>1</v>
      </c>
      <c r="N125" s="55" t="s">
        <v>31</v>
      </c>
      <c r="O125" s="55" t="s">
        <v>100</v>
      </c>
      <c r="P125" s="55" t="s">
        <v>101</v>
      </c>
      <c r="Q125" s="55" t="s">
        <v>102</v>
      </c>
      <c r="R125" s="55" t="s">
        <v>103</v>
      </c>
      <c r="S125" s="55" t="s">
        <v>104</v>
      </c>
      <c r="T125" s="56" t="s">
        <v>105</v>
      </c>
    </row>
    <row r="126" spans="2:63" s="1" customFormat="1" ht="22.9" customHeight="1">
      <c r="B126" s="27"/>
      <c r="C126" s="59" t="s">
        <v>82</v>
      </c>
      <c r="J126" s="110">
        <f>BK126</f>
        <v>0</v>
      </c>
      <c r="L126" s="27"/>
      <c r="M126" s="57"/>
      <c r="N126" s="48"/>
      <c r="O126" s="48"/>
      <c r="P126" s="111">
        <f>P127+P166+P187</f>
        <v>554.3907220000001</v>
      </c>
      <c r="Q126" s="48"/>
      <c r="R126" s="111">
        <f>R127+R166+R187</f>
        <v>19.098903979999999</v>
      </c>
      <c r="S126" s="48"/>
      <c r="T126" s="112">
        <f>T127+T166+T187</f>
        <v>2.65612</v>
      </c>
      <c r="AT126" s="15" t="s">
        <v>66</v>
      </c>
      <c r="AU126" s="15" t="s">
        <v>83</v>
      </c>
      <c r="BK126" s="113">
        <f>BK127+BK166+BK187</f>
        <v>0</v>
      </c>
    </row>
    <row r="127" spans="2:63" s="11" customFormat="1" ht="25.9" customHeight="1">
      <c r="B127" s="114"/>
      <c r="D127" s="115" t="s">
        <v>66</v>
      </c>
      <c r="E127" s="116" t="s">
        <v>106</v>
      </c>
      <c r="F127" s="116" t="s">
        <v>107</v>
      </c>
      <c r="J127" s="117">
        <f>BK127</f>
        <v>0</v>
      </c>
      <c r="L127" s="114"/>
      <c r="M127" s="118"/>
      <c r="N127" s="119"/>
      <c r="O127" s="119"/>
      <c r="P127" s="120">
        <f>P128+P135+P164</f>
        <v>447.91755400000005</v>
      </c>
      <c r="Q127" s="119"/>
      <c r="R127" s="120">
        <f>R128+R135+R164</f>
        <v>16.067542849999999</v>
      </c>
      <c r="S127" s="119"/>
      <c r="T127" s="121">
        <f>T128+T135+T164</f>
        <v>2.65612</v>
      </c>
      <c r="AR127" s="115" t="s">
        <v>72</v>
      </c>
      <c r="AT127" s="122" t="s">
        <v>66</v>
      </c>
      <c r="AU127" s="122" t="s">
        <v>67</v>
      </c>
      <c r="AY127" s="115" t="s">
        <v>108</v>
      </c>
      <c r="BK127" s="123">
        <f>BK128+BK135+BK164</f>
        <v>0</v>
      </c>
    </row>
    <row r="128" spans="2:63" s="11" customFormat="1" ht="22.9" customHeight="1">
      <c r="B128" s="114"/>
      <c r="D128" s="115" t="s">
        <v>66</v>
      </c>
      <c r="E128" s="124" t="s">
        <v>109</v>
      </c>
      <c r="F128" s="124" t="s">
        <v>110</v>
      </c>
      <c r="J128" s="125">
        <f>BK128</f>
        <v>0</v>
      </c>
      <c r="L128" s="114"/>
      <c r="M128" s="118"/>
      <c r="N128" s="119"/>
      <c r="O128" s="119"/>
      <c r="P128" s="120">
        <f>SUM(P129:P134)</f>
        <v>106.77960000000002</v>
      </c>
      <c r="Q128" s="119"/>
      <c r="R128" s="120">
        <f>SUM(R129:R134)</f>
        <v>1.7686850000000001</v>
      </c>
      <c r="S128" s="119"/>
      <c r="T128" s="121">
        <f>SUM(T129:T134)</f>
        <v>0</v>
      </c>
      <c r="AR128" s="115" t="s">
        <v>72</v>
      </c>
      <c r="AT128" s="122" t="s">
        <v>66</v>
      </c>
      <c r="AU128" s="122" t="s">
        <v>72</v>
      </c>
      <c r="AY128" s="115" t="s">
        <v>108</v>
      </c>
      <c r="BK128" s="123">
        <f>SUM(BK129:BK134)</f>
        <v>0</v>
      </c>
    </row>
    <row r="129" spans="2:65" s="1" customFormat="1" ht="24" customHeight="1">
      <c r="B129" s="126"/>
      <c r="C129" s="127" t="s">
        <v>72</v>
      </c>
      <c r="D129" s="127" t="s">
        <v>111</v>
      </c>
      <c r="E129" s="128" t="s">
        <v>112</v>
      </c>
      <c r="F129" s="129" t="s">
        <v>113</v>
      </c>
      <c r="G129" s="130" t="s">
        <v>114</v>
      </c>
      <c r="H129" s="131">
        <v>180</v>
      </c>
      <c r="I129" s="132"/>
      <c r="J129" s="132">
        <f>ROUND(I129*H129,2)</f>
        <v>0</v>
      </c>
      <c r="K129" s="129" t="s">
        <v>115</v>
      </c>
      <c r="L129" s="27"/>
      <c r="M129" s="133" t="s">
        <v>1</v>
      </c>
      <c r="N129" s="134" t="s">
        <v>33</v>
      </c>
      <c r="O129" s="135">
        <v>0.49399999999999999</v>
      </c>
      <c r="P129" s="135">
        <f>O129*H129</f>
        <v>88.92</v>
      </c>
      <c r="Q129" s="135">
        <v>2E-3</v>
      </c>
      <c r="R129" s="135">
        <f>Q129*H129</f>
        <v>0.36</v>
      </c>
      <c r="S129" s="135">
        <v>0</v>
      </c>
      <c r="T129" s="136">
        <f>S129*H129</f>
        <v>0</v>
      </c>
      <c r="AR129" s="137" t="s">
        <v>116</v>
      </c>
      <c r="AT129" s="137" t="s">
        <v>111</v>
      </c>
      <c r="AU129" s="137" t="s">
        <v>117</v>
      </c>
      <c r="AY129" s="15" t="s">
        <v>108</v>
      </c>
      <c r="BE129" s="138">
        <f>IF(N129="základná",J129,0)</f>
        <v>0</v>
      </c>
      <c r="BF129" s="138">
        <f>IF(N129="znížená",J129,0)</f>
        <v>0</v>
      </c>
      <c r="BG129" s="138">
        <f>IF(N129="zákl. prenesená",J129,0)</f>
        <v>0</v>
      </c>
      <c r="BH129" s="138">
        <f>IF(N129="zníž. prenesená",J129,0)</f>
        <v>0</v>
      </c>
      <c r="BI129" s="138">
        <f>IF(N129="nulová",J129,0)</f>
        <v>0</v>
      </c>
      <c r="BJ129" s="15" t="s">
        <v>117</v>
      </c>
      <c r="BK129" s="138">
        <f>ROUND(I129*H129,2)</f>
        <v>0</v>
      </c>
      <c r="BL129" s="15" t="s">
        <v>116</v>
      </c>
      <c r="BM129" s="137" t="s">
        <v>118</v>
      </c>
    </row>
    <row r="130" spans="2:65" s="1" customFormat="1" ht="24" customHeight="1">
      <c r="B130" s="126"/>
      <c r="C130" s="127" t="s">
        <v>117</v>
      </c>
      <c r="D130" s="127" t="s">
        <v>111</v>
      </c>
      <c r="E130" s="128" t="s">
        <v>119</v>
      </c>
      <c r="F130" s="129" t="s">
        <v>120</v>
      </c>
      <c r="G130" s="130" t="s">
        <v>121</v>
      </c>
      <c r="H130" s="131">
        <v>159.9</v>
      </c>
      <c r="I130" s="132"/>
      <c r="J130" s="132">
        <f>ROUND(I130*H130,2)</f>
        <v>0</v>
      </c>
      <c r="K130" s="129" t="s">
        <v>115</v>
      </c>
      <c r="L130" s="27"/>
      <c r="M130" s="133" t="s">
        <v>1</v>
      </c>
      <c r="N130" s="134" t="s">
        <v>33</v>
      </c>
      <c r="O130" s="135">
        <v>0.01</v>
      </c>
      <c r="P130" s="135">
        <f>O130*H130</f>
        <v>1.5990000000000002</v>
      </c>
      <c r="Q130" s="135">
        <v>0</v>
      </c>
      <c r="R130" s="135">
        <f>Q130*H130</f>
        <v>0</v>
      </c>
      <c r="S130" s="135">
        <v>0</v>
      </c>
      <c r="T130" s="136">
        <f>S130*H130</f>
        <v>0</v>
      </c>
      <c r="AR130" s="137" t="s">
        <v>116</v>
      </c>
      <c r="AT130" s="137" t="s">
        <v>111</v>
      </c>
      <c r="AU130" s="137" t="s">
        <v>117</v>
      </c>
      <c r="AY130" s="15" t="s">
        <v>108</v>
      </c>
      <c r="BE130" s="138">
        <f>IF(N130="základná",J130,0)</f>
        <v>0</v>
      </c>
      <c r="BF130" s="138">
        <f>IF(N130="znížená",J130,0)</f>
        <v>0</v>
      </c>
      <c r="BG130" s="138">
        <f>IF(N130="zákl. prenesená",J130,0)</f>
        <v>0</v>
      </c>
      <c r="BH130" s="138">
        <f>IF(N130="zníž. prenesená",J130,0)</f>
        <v>0</v>
      </c>
      <c r="BI130" s="138">
        <f>IF(N130="nulová",J130,0)</f>
        <v>0</v>
      </c>
      <c r="BJ130" s="15" t="s">
        <v>117</v>
      </c>
      <c r="BK130" s="138">
        <f>ROUND(I130*H130,2)</f>
        <v>0</v>
      </c>
      <c r="BL130" s="15" t="s">
        <v>116</v>
      </c>
      <c r="BM130" s="137" t="s">
        <v>122</v>
      </c>
    </row>
    <row r="131" spans="2:65" s="1" customFormat="1" ht="24" customHeight="1">
      <c r="B131" s="126"/>
      <c r="C131" s="127" t="s">
        <v>123</v>
      </c>
      <c r="D131" s="127" t="s">
        <v>111</v>
      </c>
      <c r="E131" s="128" t="s">
        <v>124</v>
      </c>
      <c r="F131" s="129" t="s">
        <v>125</v>
      </c>
      <c r="G131" s="130" t="s">
        <v>121</v>
      </c>
      <c r="H131" s="131">
        <v>14.6</v>
      </c>
      <c r="I131" s="132"/>
      <c r="J131" s="132">
        <f>ROUND(I131*H131,2)</f>
        <v>0</v>
      </c>
      <c r="K131" s="129" t="s">
        <v>1</v>
      </c>
      <c r="L131" s="27"/>
      <c r="M131" s="133" t="s">
        <v>1</v>
      </c>
      <c r="N131" s="134" t="s">
        <v>33</v>
      </c>
      <c r="O131" s="135">
        <v>9.6000000000000002E-2</v>
      </c>
      <c r="P131" s="135">
        <f>O131*H131</f>
        <v>1.4016</v>
      </c>
      <c r="Q131" s="135">
        <v>3.7900000000000003E-2</v>
      </c>
      <c r="R131" s="135">
        <f>Q131*H131</f>
        <v>0.55334000000000005</v>
      </c>
      <c r="S131" s="135">
        <v>0</v>
      </c>
      <c r="T131" s="136">
        <f>S131*H131</f>
        <v>0</v>
      </c>
      <c r="AR131" s="137" t="s">
        <v>116</v>
      </c>
      <c r="AT131" s="137" t="s">
        <v>111</v>
      </c>
      <c r="AU131" s="137" t="s">
        <v>117</v>
      </c>
      <c r="AY131" s="15" t="s">
        <v>108</v>
      </c>
      <c r="BE131" s="138">
        <f>IF(N131="základná",J131,0)</f>
        <v>0</v>
      </c>
      <c r="BF131" s="138">
        <f>IF(N131="znížená",J131,0)</f>
        <v>0</v>
      </c>
      <c r="BG131" s="138">
        <f>IF(N131="zákl. prenesená",J131,0)</f>
        <v>0</v>
      </c>
      <c r="BH131" s="138">
        <f>IF(N131="zníž. prenesená",J131,0)</f>
        <v>0</v>
      </c>
      <c r="BI131" s="138">
        <f>IF(N131="nulová",J131,0)</f>
        <v>0</v>
      </c>
      <c r="BJ131" s="15" t="s">
        <v>117</v>
      </c>
      <c r="BK131" s="138">
        <f>ROUND(I131*H131,2)</f>
        <v>0</v>
      </c>
      <c r="BL131" s="15" t="s">
        <v>116</v>
      </c>
      <c r="BM131" s="137" t="s">
        <v>126</v>
      </c>
    </row>
    <row r="132" spans="2:65" s="12" customFormat="1">
      <c r="B132" s="139"/>
      <c r="D132" s="140" t="s">
        <v>127</v>
      </c>
      <c r="E132" s="141" t="s">
        <v>1</v>
      </c>
      <c r="F132" s="142" t="s">
        <v>128</v>
      </c>
      <c r="H132" s="143">
        <v>14.6</v>
      </c>
      <c r="L132" s="139"/>
      <c r="M132" s="144"/>
      <c r="N132" s="145"/>
      <c r="O132" s="145"/>
      <c r="P132" s="145"/>
      <c r="Q132" s="145"/>
      <c r="R132" s="145"/>
      <c r="S132" s="145"/>
      <c r="T132" s="146"/>
      <c r="AT132" s="141" t="s">
        <v>127</v>
      </c>
      <c r="AU132" s="141" t="s">
        <v>117</v>
      </c>
      <c r="AV132" s="12" t="s">
        <v>117</v>
      </c>
      <c r="AW132" s="12" t="s">
        <v>24</v>
      </c>
      <c r="AX132" s="12" t="s">
        <v>72</v>
      </c>
      <c r="AY132" s="141" t="s">
        <v>108</v>
      </c>
    </row>
    <row r="133" spans="2:65" s="1" customFormat="1" ht="36" customHeight="1">
      <c r="B133" s="126"/>
      <c r="C133" s="127" t="s">
        <v>116</v>
      </c>
      <c r="D133" s="127" t="s">
        <v>111</v>
      </c>
      <c r="E133" s="128" t="s">
        <v>129</v>
      </c>
      <c r="F133" s="129" t="s">
        <v>130</v>
      </c>
      <c r="G133" s="130" t="s">
        <v>121</v>
      </c>
      <c r="H133" s="131">
        <v>38.1</v>
      </c>
      <c r="I133" s="132"/>
      <c r="J133" s="132">
        <f>ROUND(I133*H133,2)</f>
        <v>0</v>
      </c>
      <c r="K133" s="129" t="s">
        <v>1</v>
      </c>
      <c r="L133" s="27"/>
      <c r="M133" s="133" t="s">
        <v>1</v>
      </c>
      <c r="N133" s="134" t="s">
        <v>33</v>
      </c>
      <c r="O133" s="135">
        <v>0.39</v>
      </c>
      <c r="P133" s="135">
        <f>O133*H133</f>
        <v>14.859000000000002</v>
      </c>
      <c r="Q133" s="135">
        <v>2.2450000000000001E-2</v>
      </c>
      <c r="R133" s="135">
        <f>Q133*H133</f>
        <v>0.85534500000000013</v>
      </c>
      <c r="S133" s="135">
        <v>0</v>
      </c>
      <c r="T133" s="136">
        <f>S133*H133</f>
        <v>0</v>
      </c>
      <c r="AR133" s="137" t="s">
        <v>116</v>
      </c>
      <c r="AT133" s="137" t="s">
        <v>111</v>
      </c>
      <c r="AU133" s="137" t="s">
        <v>117</v>
      </c>
      <c r="AY133" s="15" t="s">
        <v>108</v>
      </c>
      <c r="BE133" s="138">
        <f>IF(N133="základná",J133,0)</f>
        <v>0</v>
      </c>
      <c r="BF133" s="138">
        <f>IF(N133="znížená",J133,0)</f>
        <v>0</v>
      </c>
      <c r="BG133" s="138">
        <f>IF(N133="zákl. prenesená",J133,0)</f>
        <v>0</v>
      </c>
      <c r="BH133" s="138">
        <f>IF(N133="zníž. prenesená",J133,0)</f>
        <v>0</v>
      </c>
      <c r="BI133" s="138">
        <f>IF(N133="nulová",J133,0)</f>
        <v>0</v>
      </c>
      <c r="BJ133" s="15" t="s">
        <v>117</v>
      </c>
      <c r="BK133" s="138">
        <f>ROUND(I133*H133,2)</f>
        <v>0</v>
      </c>
      <c r="BL133" s="15" t="s">
        <v>116</v>
      </c>
      <c r="BM133" s="137" t="s">
        <v>131</v>
      </c>
    </row>
    <row r="134" spans="2:65" s="12" customFormat="1">
      <c r="B134" s="139"/>
      <c r="D134" s="140" t="s">
        <v>127</v>
      </c>
      <c r="E134" s="141" t="s">
        <v>1</v>
      </c>
      <c r="F134" s="142" t="s">
        <v>132</v>
      </c>
      <c r="H134" s="143">
        <v>38.1</v>
      </c>
      <c r="L134" s="139"/>
      <c r="M134" s="144"/>
      <c r="N134" s="145"/>
      <c r="O134" s="145"/>
      <c r="P134" s="145"/>
      <c r="Q134" s="145"/>
      <c r="R134" s="145"/>
      <c r="S134" s="145"/>
      <c r="T134" s="146"/>
      <c r="AT134" s="141" t="s">
        <v>127</v>
      </c>
      <c r="AU134" s="141" t="s">
        <v>117</v>
      </c>
      <c r="AV134" s="12" t="s">
        <v>117</v>
      </c>
      <c r="AW134" s="12" t="s">
        <v>24</v>
      </c>
      <c r="AX134" s="12" t="s">
        <v>72</v>
      </c>
      <c r="AY134" s="141" t="s">
        <v>108</v>
      </c>
    </row>
    <row r="135" spans="2:65" s="11" customFormat="1" ht="22.9" customHeight="1">
      <c r="B135" s="114"/>
      <c r="D135" s="115" t="s">
        <v>66</v>
      </c>
      <c r="E135" s="124" t="s">
        <v>133</v>
      </c>
      <c r="F135" s="124" t="s">
        <v>134</v>
      </c>
      <c r="J135" s="125">
        <f>BK135</f>
        <v>0</v>
      </c>
      <c r="L135" s="114"/>
      <c r="M135" s="118"/>
      <c r="N135" s="119"/>
      <c r="O135" s="119"/>
      <c r="P135" s="120">
        <f>SUM(P136:P163)</f>
        <v>301.56247000000002</v>
      </c>
      <c r="Q135" s="119"/>
      <c r="R135" s="120">
        <f>SUM(R136:R163)</f>
        <v>14.298857849999999</v>
      </c>
      <c r="S135" s="119"/>
      <c r="T135" s="121">
        <f>SUM(T136:T163)</f>
        <v>2.65612</v>
      </c>
      <c r="AR135" s="115" t="s">
        <v>72</v>
      </c>
      <c r="AT135" s="122" t="s">
        <v>66</v>
      </c>
      <c r="AU135" s="122" t="s">
        <v>72</v>
      </c>
      <c r="AY135" s="115" t="s">
        <v>108</v>
      </c>
      <c r="BK135" s="123">
        <f>SUM(BK136:BK163)</f>
        <v>0</v>
      </c>
    </row>
    <row r="136" spans="2:65" s="1" customFormat="1" ht="16.5" customHeight="1">
      <c r="B136" s="126"/>
      <c r="C136" s="127" t="s">
        <v>135</v>
      </c>
      <c r="D136" s="127" t="s">
        <v>111</v>
      </c>
      <c r="E136" s="128" t="s">
        <v>136</v>
      </c>
      <c r="F136" s="129" t="s">
        <v>137</v>
      </c>
      <c r="G136" s="130" t="s">
        <v>114</v>
      </c>
      <c r="H136" s="131">
        <v>37.274999999999999</v>
      </c>
      <c r="I136" s="132"/>
      <c r="J136" s="132">
        <f>ROUND(I136*H136,2)</f>
        <v>0</v>
      </c>
      <c r="K136" s="129" t="s">
        <v>115</v>
      </c>
      <c r="L136" s="27"/>
      <c r="M136" s="133" t="s">
        <v>1</v>
      </c>
      <c r="N136" s="134" t="s">
        <v>33</v>
      </c>
      <c r="O136" s="135">
        <v>9.4E-2</v>
      </c>
      <c r="P136" s="135">
        <f>O136*H136</f>
        <v>3.5038499999999999</v>
      </c>
      <c r="Q136" s="135">
        <v>3.0000000000000001E-5</v>
      </c>
      <c r="R136" s="135">
        <f>Q136*H136</f>
        <v>1.1182499999999999E-3</v>
      </c>
      <c r="S136" s="135">
        <v>0</v>
      </c>
      <c r="T136" s="136">
        <f>S136*H136</f>
        <v>0</v>
      </c>
      <c r="AR136" s="137" t="s">
        <v>116</v>
      </c>
      <c r="AT136" s="137" t="s">
        <v>111</v>
      </c>
      <c r="AU136" s="137" t="s">
        <v>117</v>
      </c>
      <c r="AY136" s="15" t="s">
        <v>108</v>
      </c>
      <c r="BE136" s="138">
        <f>IF(N136="základná",J136,0)</f>
        <v>0</v>
      </c>
      <c r="BF136" s="138">
        <f>IF(N136="znížená",J136,0)</f>
        <v>0</v>
      </c>
      <c r="BG136" s="138">
        <f>IF(N136="zákl. prenesená",J136,0)</f>
        <v>0</v>
      </c>
      <c r="BH136" s="138">
        <f>IF(N136="zníž. prenesená",J136,0)</f>
        <v>0</v>
      </c>
      <c r="BI136" s="138">
        <f>IF(N136="nulová",J136,0)</f>
        <v>0</v>
      </c>
      <c r="BJ136" s="15" t="s">
        <v>117</v>
      </c>
      <c r="BK136" s="138">
        <f>ROUND(I136*H136,2)</f>
        <v>0</v>
      </c>
      <c r="BL136" s="15" t="s">
        <v>116</v>
      </c>
      <c r="BM136" s="137" t="s">
        <v>138</v>
      </c>
    </row>
    <row r="137" spans="2:65" s="12" customFormat="1">
      <c r="B137" s="139"/>
      <c r="D137" s="140" t="s">
        <v>127</v>
      </c>
      <c r="E137" s="141" t="s">
        <v>1</v>
      </c>
      <c r="F137" s="142" t="s">
        <v>139</v>
      </c>
      <c r="H137" s="143">
        <v>37.274999999999999</v>
      </c>
      <c r="L137" s="139"/>
      <c r="M137" s="144"/>
      <c r="N137" s="145"/>
      <c r="O137" s="145"/>
      <c r="P137" s="145"/>
      <c r="Q137" s="145"/>
      <c r="R137" s="145"/>
      <c r="S137" s="145"/>
      <c r="T137" s="146"/>
      <c r="AT137" s="141" t="s">
        <v>127</v>
      </c>
      <c r="AU137" s="141" t="s">
        <v>117</v>
      </c>
      <c r="AV137" s="12" t="s">
        <v>117</v>
      </c>
      <c r="AW137" s="12" t="s">
        <v>24</v>
      </c>
      <c r="AX137" s="12" t="s">
        <v>72</v>
      </c>
      <c r="AY137" s="141" t="s">
        <v>108</v>
      </c>
    </row>
    <row r="138" spans="2:65" s="1" customFormat="1" ht="16.5" customHeight="1">
      <c r="B138" s="126"/>
      <c r="C138" s="127" t="s">
        <v>109</v>
      </c>
      <c r="D138" s="127" t="s">
        <v>111</v>
      </c>
      <c r="E138" s="128" t="s">
        <v>140</v>
      </c>
      <c r="F138" s="129" t="s">
        <v>141</v>
      </c>
      <c r="G138" s="130" t="s">
        <v>114</v>
      </c>
      <c r="H138" s="131">
        <v>180</v>
      </c>
      <c r="I138" s="132"/>
      <c r="J138" s="132">
        <f>ROUND(I138*H138,2)</f>
        <v>0</v>
      </c>
      <c r="K138" s="129" t="s">
        <v>115</v>
      </c>
      <c r="L138" s="27"/>
      <c r="M138" s="133" t="s">
        <v>1</v>
      </c>
      <c r="N138" s="134" t="s">
        <v>33</v>
      </c>
      <c r="O138" s="135">
        <v>0.47199999999999998</v>
      </c>
      <c r="P138" s="135">
        <f>O138*H138</f>
        <v>84.96</v>
      </c>
      <c r="Q138" s="135">
        <v>0</v>
      </c>
      <c r="R138" s="135">
        <f>Q138*H138</f>
        <v>0</v>
      </c>
      <c r="S138" s="135">
        <v>5.0000000000000001E-3</v>
      </c>
      <c r="T138" s="136">
        <f>S138*H138</f>
        <v>0.9</v>
      </c>
      <c r="AR138" s="137" t="s">
        <v>116</v>
      </c>
      <c r="AT138" s="137" t="s">
        <v>111</v>
      </c>
      <c r="AU138" s="137" t="s">
        <v>117</v>
      </c>
      <c r="AY138" s="15" t="s">
        <v>108</v>
      </c>
      <c r="BE138" s="138">
        <f>IF(N138="základná",J138,0)</f>
        <v>0</v>
      </c>
      <c r="BF138" s="138">
        <f>IF(N138="znížená",J138,0)</f>
        <v>0</v>
      </c>
      <c r="BG138" s="138">
        <f>IF(N138="zákl. prenesená",J138,0)</f>
        <v>0</v>
      </c>
      <c r="BH138" s="138">
        <f>IF(N138="zníž. prenesená",J138,0)</f>
        <v>0</v>
      </c>
      <c r="BI138" s="138">
        <f>IF(N138="nulová",J138,0)</f>
        <v>0</v>
      </c>
      <c r="BJ138" s="15" t="s">
        <v>117</v>
      </c>
      <c r="BK138" s="138">
        <f>ROUND(I138*H138,2)</f>
        <v>0</v>
      </c>
      <c r="BL138" s="15" t="s">
        <v>116</v>
      </c>
      <c r="BM138" s="137" t="s">
        <v>142</v>
      </c>
    </row>
    <row r="139" spans="2:65" s="1" customFormat="1" ht="16.5" customHeight="1">
      <c r="B139" s="126"/>
      <c r="C139" s="127" t="s">
        <v>143</v>
      </c>
      <c r="D139" s="127" t="s">
        <v>111</v>
      </c>
      <c r="E139" s="128" t="s">
        <v>144</v>
      </c>
      <c r="F139" s="129" t="s">
        <v>145</v>
      </c>
      <c r="G139" s="130" t="s">
        <v>146</v>
      </c>
      <c r="H139" s="131">
        <v>6</v>
      </c>
      <c r="I139" s="132"/>
      <c r="J139" s="132">
        <f>ROUND(I139*H139,2)</f>
        <v>0</v>
      </c>
      <c r="K139" s="129" t="s">
        <v>1</v>
      </c>
      <c r="L139" s="27"/>
      <c r="M139" s="133" t="s">
        <v>1</v>
      </c>
      <c r="N139" s="134" t="s">
        <v>33</v>
      </c>
      <c r="O139" s="135">
        <v>0</v>
      </c>
      <c r="P139" s="135">
        <f>O139*H139</f>
        <v>0</v>
      </c>
      <c r="Q139" s="135">
        <v>0</v>
      </c>
      <c r="R139" s="135">
        <f>Q139*H139</f>
        <v>0</v>
      </c>
      <c r="S139" s="135">
        <v>0</v>
      </c>
      <c r="T139" s="136">
        <f>S139*H139</f>
        <v>0</v>
      </c>
      <c r="AR139" s="137" t="s">
        <v>116</v>
      </c>
      <c r="AT139" s="137" t="s">
        <v>111</v>
      </c>
      <c r="AU139" s="137" t="s">
        <v>117</v>
      </c>
      <c r="AY139" s="15" t="s">
        <v>108</v>
      </c>
      <c r="BE139" s="138">
        <f>IF(N139="základná",J139,0)</f>
        <v>0</v>
      </c>
      <c r="BF139" s="138">
        <f>IF(N139="znížená",J139,0)</f>
        <v>0</v>
      </c>
      <c r="BG139" s="138">
        <f>IF(N139="zákl. prenesená",J139,0)</f>
        <v>0</v>
      </c>
      <c r="BH139" s="138">
        <f>IF(N139="zníž. prenesená",J139,0)</f>
        <v>0</v>
      </c>
      <c r="BI139" s="138">
        <f>IF(N139="nulová",J139,0)</f>
        <v>0</v>
      </c>
      <c r="BJ139" s="15" t="s">
        <v>117</v>
      </c>
      <c r="BK139" s="138">
        <f>ROUND(I139*H139,2)</f>
        <v>0</v>
      </c>
      <c r="BL139" s="15" t="s">
        <v>116</v>
      </c>
      <c r="BM139" s="137" t="s">
        <v>147</v>
      </c>
    </row>
    <row r="140" spans="2:65" s="1" customFormat="1" ht="16.5" customHeight="1">
      <c r="B140" s="126"/>
      <c r="C140" s="127" t="s">
        <v>148</v>
      </c>
      <c r="D140" s="127" t="s">
        <v>111</v>
      </c>
      <c r="E140" s="128" t="s">
        <v>149</v>
      </c>
      <c r="F140" s="129" t="s">
        <v>150</v>
      </c>
      <c r="G140" s="130" t="s">
        <v>146</v>
      </c>
      <c r="H140" s="131">
        <v>6</v>
      </c>
      <c r="I140" s="132"/>
      <c r="J140" s="132">
        <f>ROUND(I140*H140,2)</f>
        <v>0</v>
      </c>
      <c r="K140" s="129" t="s">
        <v>1</v>
      </c>
      <c r="L140" s="27"/>
      <c r="M140" s="133" t="s">
        <v>1</v>
      </c>
      <c r="N140" s="134" t="s">
        <v>33</v>
      </c>
      <c r="O140" s="135">
        <v>0</v>
      </c>
      <c r="P140" s="135">
        <f>O140*H140</f>
        <v>0</v>
      </c>
      <c r="Q140" s="135">
        <v>0</v>
      </c>
      <c r="R140" s="135">
        <f>Q140*H140</f>
        <v>0</v>
      </c>
      <c r="S140" s="135">
        <v>0</v>
      </c>
      <c r="T140" s="136">
        <f>S140*H140</f>
        <v>0</v>
      </c>
      <c r="AR140" s="137" t="s">
        <v>116</v>
      </c>
      <c r="AT140" s="137" t="s">
        <v>111</v>
      </c>
      <c r="AU140" s="137" t="s">
        <v>117</v>
      </c>
      <c r="AY140" s="15" t="s">
        <v>108</v>
      </c>
      <c r="BE140" s="138">
        <f>IF(N140="základná",J140,0)</f>
        <v>0</v>
      </c>
      <c r="BF140" s="138">
        <f>IF(N140="znížená",J140,0)</f>
        <v>0</v>
      </c>
      <c r="BG140" s="138">
        <f>IF(N140="zákl. prenesená",J140,0)</f>
        <v>0</v>
      </c>
      <c r="BH140" s="138">
        <f>IF(N140="zníž. prenesená",J140,0)</f>
        <v>0</v>
      </c>
      <c r="BI140" s="138">
        <f>IF(N140="nulová",J140,0)</f>
        <v>0</v>
      </c>
      <c r="BJ140" s="15" t="s">
        <v>117</v>
      </c>
      <c r="BK140" s="138">
        <f>ROUND(I140*H140,2)</f>
        <v>0</v>
      </c>
      <c r="BL140" s="15" t="s">
        <v>116</v>
      </c>
      <c r="BM140" s="137" t="s">
        <v>151</v>
      </c>
    </row>
    <row r="141" spans="2:65" s="1" customFormat="1" ht="16.5" customHeight="1">
      <c r="B141" s="126"/>
      <c r="C141" s="127" t="s">
        <v>133</v>
      </c>
      <c r="D141" s="127" t="s">
        <v>111</v>
      </c>
      <c r="E141" s="128" t="s">
        <v>152</v>
      </c>
      <c r="F141" s="129" t="s">
        <v>153</v>
      </c>
      <c r="G141" s="130" t="s">
        <v>121</v>
      </c>
      <c r="H141" s="131">
        <v>159.9</v>
      </c>
      <c r="I141" s="132"/>
      <c r="J141" s="132">
        <f>ROUND(I141*H141,2)</f>
        <v>0</v>
      </c>
      <c r="K141" s="129" t="s">
        <v>115</v>
      </c>
      <c r="L141" s="27"/>
      <c r="M141" s="133" t="s">
        <v>1</v>
      </c>
      <c r="N141" s="134" t="s">
        <v>33</v>
      </c>
      <c r="O141" s="135">
        <v>1.4E-2</v>
      </c>
      <c r="P141" s="135">
        <f>O141*H141</f>
        <v>2.2385999999999999</v>
      </c>
      <c r="Q141" s="135">
        <v>0</v>
      </c>
      <c r="R141" s="135">
        <f>Q141*H141</f>
        <v>0</v>
      </c>
      <c r="S141" s="135">
        <v>0</v>
      </c>
      <c r="T141" s="136">
        <f>S141*H141</f>
        <v>0</v>
      </c>
      <c r="AR141" s="137" t="s">
        <v>116</v>
      </c>
      <c r="AT141" s="137" t="s">
        <v>111</v>
      </c>
      <c r="AU141" s="137" t="s">
        <v>117</v>
      </c>
      <c r="AY141" s="15" t="s">
        <v>108</v>
      </c>
      <c r="BE141" s="138">
        <f>IF(N141="základná",J141,0)</f>
        <v>0</v>
      </c>
      <c r="BF141" s="138">
        <f>IF(N141="znížená",J141,0)</f>
        <v>0</v>
      </c>
      <c r="BG141" s="138">
        <f>IF(N141="zákl. prenesená",J141,0)</f>
        <v>0</v>
      </c>
      <c r="BH141" s="138">
        <f>IF(N141="zníž. prenesená",J141,0)</f>
        <v>0</v>
      </c>
      <c r="BI141" s="138">
        <f>IF(N141="nulová",J141,0)</f>
        <v>0</v>
      </c>
      <c r="BJ141" s="15" t="s">
        <v>117</v>
      </c>
      <c r="BK141" s="138">
        <f>ROUND(I141*H141,2)</f>
        <v>0</v>
      </c>
      <c r="BL141" s="15" t="s">
        <v>116</v>
      </c>
      <c r="BM141" s="137" t="s">
        <v>154</v>
      </c>
    </row>
    <row r="142" spans="2:65" s="1" customFormat="1" ht="36" customHeight="1">
      <c r="B142" s="126"/>
      <c r="C142" s="127" t="s">
        <v>155</v>
      </c>
      <c r="D142" s="127" t="s">
        <v>111</v>
      </c>
      <c r="E142" s="128" t="s">
        <v>156</v>
      </c>
      <c r="F142" s="129" t="s">
        <v>157</v>
      </c>
      <c r="G142" s="130" t="s">
        <v>121</v>
      </c>
      <c r="H142" s="131">
        <v>38.1</v>
      </c>
      <c r="I142" s="132"/>
      <c r="J142" s="132">
        <f>ROUND(I142*H142,2)</f>
        <v>0</v>
      </c>
      <c r="K142" s="129" t="s">
        <v>115</v>
      </c>
      <c r="L142" s="27"/>
      <c r="M142" s="133" t="s">
        <v>1</v>
      </c>
      <c r="N142" s="134" t="s">
        <v>33</v>
      </c>
      <c r="O142" s="135">
        <v>0.254</v>
      </c>
      <c r="P142" s="135">
        <f>O142*H142</f>
        <v>9.6774000000000004</v>
      </c>
      <c r="Q142" s="135">
        <v>0</v>
      </c>
      <c r="R142" s="135">
        <f>Q142*H142</f>
        <v>0</v>
      </c>
      <c r="S142" s="135">
        <v>4.5999999999999999E-2</v>
      </c>
      <c r="T142" s="136">
        <f>S142*H142</f>
        <v>1.7525999999999999</v>
      </c>
      <c r="AR142" s="137" t="s">
        <v>116</v>
      </c>
      <c r="AT142" s="137" t="s">
        <v>111</v>
      </c>
      <c r="AU142" s="137" t="s">
        <v>117</v>
      </c>
      <c r="AY142" s="15" t="s">
        <v>108</v>
      </c>
      <c r="BE142" s="138">
        <f>IF(N142="základná",J142,0)</f>
        <v>0</v>
      </c>
      <c r="BF142" s="138">
        <f>IF(N142="znížená",J142,0)</f>
        <v>0</v>
      </c>
      <c r="BG142" s="138">
        <f>IF(N142="zákl. prenesená",J142,0)</f>
        <v>0</v>
      </c>
      <c r="BH142" s="138">
        <f>IF(N142="zníž. prenesená",J142,0)</f>
        <v>0</v>
      </c>
      <c r="BI142" s="138">
        <f>IF(N142="nulová",J142,0)</f>
        <v>0</v>
      </c>
      <c r="BJ142" s="15" t="s">
        <v>117</v>
      </c>
      <c r="BK142" s="138">
        <f>ROUND(I142*H142,2)</f>
        <v>0</v>
      </c>
      <c r="BL142" s="15" t="s">
        <v>116</v>
      </c>
      <c r="BM142" s="137" t="s">
        <v>158</v>
      </c>
    </row>
    <row r="143" spans="2:65" s="12" customFormat="1">
      <c r="B143" s="139"/>
      <c r="D143" s="140" t="s">
        <v>127</v>
      </c>
      <c r="E143" s="141" t="s">
        <v>1</v>
      </c>
      <c r="F143" s="142" t="s">
        <v>132</v>
      </c>
      <c r="H143" s="143">
        <v>38.1</v>
      </c>
      <c r="L143" s="139"/>
      <c r="M143" s="144"/>
      <c r="N143" s="145"/>
      <c r="O143" s="145"/>
      <c r="P143" s="145"/>
      <c r="Q143" s="145"/>
      <c r="R143" s="145"/>
      <c r="S143" s="145"/>
      <c r="T143" s="146"/>
      <c r="AT143" s="141" t="s">
        <v>127</v>
      </c>
      <c r="AU143" s="141" t="s">
        <v>117</v>
      </c>
      <c r="AV143" s="12" t="s">
        <v>117</v>
      </c>
      <c r="AW143" s="12" t="s">
        <v>24</v>
      </c>
      <c r="AX143" s="12" t="s">
        <v>72</v>
      </c>
      <c r="AY143" s="141" t="s">
        <v>108</v>
      </c>
    </row>
    <row r="144" spans="2:65" s="1" customFormat="1" ht="24" customHeight="1">
      <c r="B144" s="126"/>
      <c r="C144" s="127" t="s">
        <v>159</v>
      </c>
      <c r="D144" s="127" t="s">
        <v>111</v>
      </c>
      <c r="E144" s="128" t="s">
        <v>160</v>
      </c>
      <c r="F144" s="129" t="s">
        <v>161</v>
      </c>
      <c r="G144" s="130" t="s">
        <v>121</v>
      </c>
      <c r="H144" s="131">
        <v>0.88</v>
      </c>
      <c r="I144" s="132"/>
      <c r="J144" s="132">
        <f>ROUND(I144*H144,2)</f>
        <v>0</v>
      </c>
      <c r="K144" s="129" t="s">
        <v>1</v>
      </c>
      <c r="L144" s="27"/>
      <c r="M144" s="133" t="s">
        <v>1</v>
      </c>
      <c r="N144" s="134" t="s">
        <v>33</v>
      </c>
      <c r="O144" s="135">
        <v>3.6999999999999998E-2</v>
      </c>
      <c r="P144" s="135">
        <f>O144*H144</f>
        <v>3.2559999999999999E-2</v>
      </c>
      <c r="Q144" s="135">
        <v>0</v>
      </c>
      <c r="R144" s="135">
        <f>Q144*H144</f>
        <v>0</v>
      </c>
      <c r="S144" s="135">
        <v>4.0000000000000001E-3</v>
      </c>
      <c r="T144" s="136">
        <f>S144*H144</f>
        <v>3.5200000000000001E-3</v>
      </c>
      <c r="AR144" s="137" t="s">
        <v>116</v>
      </c>
      <c r="AT144" s="137" t="s">
        <v>111</v>
      </c>
      <c r="AU144" s="137" t="s">
        <v>117</v>
      </c>
      <c r="AY144" s="15" t="s">
        <v>108</v>
      </c>
      <c r="BE144" s="138">
        <f>IF(N144="základná",J144,0)</f>
        <v>0</v>
      </c>
      <c r="BF144" s="138">
        <f>IF(N144="znížená",J144,0)</f>
        <v>0</v>
      </c>
      <c r="BG144" s="138">
        <f>IF(N144="zákl. prenesená",J144,0)</f>
        <v>0</v>
      </c>
      <c r="BH144" s="138">
        <f>IF(N144="zníž. prenesená",J144,0)</f>
        <v>0</v>
      </c>
      <c r="BI144" s="138">
        <f>IF(N144="nulová",J144,0)</f>
        <v>0</v>
      </c>
      <c r="BJ144" s="15" t="s">
        <v>117</v>
      </c>
      <c r="BK144" s="138">
        <f>ROUND(I144*H144,2)</f>
        <v>0</v>
      </c>
      <c r="BL144" s="15" t="s">
        <v>116</v>
      </c>
      <c r="BM144" s="137" t="s">
        <v>162</v>
      </c>
    </row>
    <row r="145" spans="2:65" s="12" customFormat="1">
      <c r="B145" s="139"/>
      <c r="D145" s="140" t="s">
        <v>127</v>
      </c>
      <c r="E145" s="141" t="s">
        <v>1</v>
      </c>
      <c r="F145" s="142" t="s">
        <v>163</v>
      </c>
      <c r="H145" s="143">
        <v>0.88</v>
      </c>
      <c r="L145" s="139"/>
      <c r="M145" s="144"/>
      <c r="N145" s="145"/>
      <c r="O145" s="145"/>
      <c r="P145" s="145"/>
      <c r="Q145" s="145"/>
      <c r="R145" s="145"/>
      <c r="S145" s="145"/>
      <c r="T145" s="146"/>
      <c r="AT145" s="141" t="s">
        <v>127</v>
      </c>
      <c r="AU145" s="141" t="s">
        <v>117</v>
      </c>
      <c r="AV145" s="12" t="s">
        <v>117</v>
      </c>
      <c r="AW145" s="12" t="s">
        <v>24</v>
      </c>
      <c r="AX145" s="12" t="s">
        <v>72</v>
      </c>
      <c r="AY145" s="141" t="s">
        <v>108</v>
      </c>
    </row>
    <row r="146" spans="2:65" s="1" customFormat="1" ht="16.5" customHeight="1">
      <c r="B146" s="126"/>
      <c r="C146" s="127" t="s">
        <v>164</v>
      </c>
      <c r="D146" s="127" t="s">
        <v>111</v>
      </c>
      <c r="E146" s="128" t="s">
        <v>165</v>
      </c>
      <c r="F146" s="129" t="s">
        <v>166</v>
      </c>
      <c r="G146" s="130" t="s">
        <v>167</v>
      </c>
      <c r="H146" s="131">
        <v>2.6560000000000001</v>
      </c>
      <c r="I146" s="132"/>
      <c r="J146" s="132">
        <f>ROUND(I146*H146,2)</f>
        <v>0</v>
      </c>
      <c r="K146" s="129" t="s">
        <v>1</v>
      </c>
      <c r="L146" s="27"/>
      <c r="M146" s="133" t="s">
        <v>1</v>
      </c>
      <c r="N146" s="134" t="s">
        <v>33</v>
      </c>
      <c r="O146" s="135">
        <v>0.59799999999999998</v>
      </c>
      <c r="P146" s="135">
        <f>O146*H146</f>
        <v>1.5882879999999999</v>
      </c>
      <c r="Q146" s="135">
        <v>0</v>
      </c>
      <c r="R146" s="135">
        <f>Q146*H146</f>
        <v>0</v>
      </c>
      <c r="S146" s="135">
        <v>0</v>
      </c>
      <c r="T146" s="136">
        <f>S146*H146</f>
        <v>0</v>
      </c>
      <c r="AR146" s="137" t="s">
        <v>116</v>
      </c>
      <c r="AT146" s="137" t="s">
        <v>111</v>
      </c>
      <c r="AU146" s="137" t="s">
        <v>117</v>
      </c>
      <c r="AY146" s="15" t="s">
        <v>108</v>
      </c>
      <c r="BE146" s="138">
        <f>IF(N146="základná",J146,0)</f>
        <v>0</v>
      </c>
      <c r="BF146" s="138">
        <f>IF(N146="znížená",J146,0)</f>
        <v>0</v>
      </c>
      <c r="BG146" s="138">
        <f>IF(N146="zákl. prenesená",J146,0)</f>
        <v>0</v>
      </c>
      <c r="BH146" s="138">
        <f>IF(N146="zníž. prenesená",J146,0)</f>
        <v>0</v>
      </c>
      <c r="BI146" s="138">
        <f>IF(N146="nulová",J146,0)</f>
        <v>0</v>
      </c>
      <c r="BJ146" s="15" t="s">
        <v>117</v>
      </c>
      <c r="BK146" s="138">
        <f>ROUND(I146*H146,2)</f>
        <v>0</v>
      </c>
      <c r="BL146" s="15" t="s">
        <v>116</v>
      </c>
      <c r="BM146" s="137" t="s">
        <v>168</v>
      </c>
    </row>
    <row r="147" spans="2:65" s="1" customFormat="1" ht="24" customHeight="1">
      <c r="B147" s="126"/>
      <c r="C147" s="127" t="s">
        <v>169</v>
      </c>
      <c r="D147" s="127" t="s">
        <v>111</v>
      </c>
      <c r="E147" s="128" t="s">
        <v>170</v>
      </c>
      <c r="F147" s="129" t="s">
        <v>171</v>
      </c>
      <c r="G147" s="130" t="s">
        <v>167</v>
      </c>
      <c r="H147" s="131">
        <v>50.463999999999999</v>
      </c>
      <c r="I147" s="132"/>
      <c r="J147" s="132">
        <f>ROUND(I147*H147,2)</f>
        <v>0</v>
      </c>
      <c r="K147" s="129" t="s">
        <v>1</v>
      </c>
      <c r="L147" s="27"/>
      <c r="M147" s="133" t="s">
        <v>1</v>
      </c>
      <c r="N147" s="134" t="s">
        <v>33</v>
      </c>
      <c r="O147" s="135">
        <v>7.0000000000000001E-3</v>
      </c>
      <c r="P147" s="135">
        <f>O147*H147</f>
        <v>0.35324800000000001</v>
      </c>
      <c r="Q147" s="135">
        <v>0</v>
      </c>
      <c r="R147" s="135">
        <f>Q147*H147</f>
        <v>0</v>
      </c>
      <c r="S147" s="135">
        <v>0</v>
      </c>
      <c r="T147" s="136">
        <f>S147*H147</f>
        <v>0</v>
      </c>
      <c r="AR147" s="137" t="s">
        <v>116</v>
      </c>
      <c r="AT147" s="137" t="s">
        <v>111</v>
      </c>
      <c r="AU147" s="137" t="s">
        <v>117</v>
      </c>
      <c r="AY147" s="15" t="s">
        <v>108</v>
      </c>
      <c r="BE147" s="138">
        <f>IF(N147="základná",J147,0)</f>
        <v>0</v>
      </c>
      <c r="BF147" s="138">
        <f>IF(N147="znížená",J147,0)</f>
        <v>0</v>
      </c>
      <c r="BG147" s="138">
        <f>IF(N147="zákl. prenesená",J147,0)</f>
        <v>0</v>
      </c>
      <c r="BH147" s="138">
        <f>IF(N147="zníž. prenesená",J147,0)</f>
        <v>0</v>
      </c>
      <c r="BI147" s="138">
        <f>IF(N147="nulová",J147,0)</f>
        <v>0</v>
      </c>
      <c r="BJ147" s="15" t="s">
        <v>117</v>
      </c>
      <c r="BK147" s="138">
        <f>ROUND(I147*H147,2)</f>
        <v>0</v>
      </c>
      <c r="BL147" s="15" t="s">
        <v>116</v>
      </c>
      <c r="BM147" s="137" t="s">
        <v>172</v>
      </c>
    </row>
    <row r="148" spans="2:65" s="12" customFormat="1">
      <c r="B148" s="139"/>
      <c r="D148" s="140" t="s">
        <v>127</v>
      </c>
      <c r="E148" s="141" t="s">
        <v>1</v>
      </c>
      <c r="F148" s="142" t="s">
        <v>173</v>
      </c>
      <c r="H148" s="143">
        <v>50.463999999999999</v>
      </c>
      <c r="L148" s="139"/>
      <c r="M148" s="144"/>
      <c r="N148" s="145"/>
      <c r="O148" s="145"/>
      <c r="P148" s="145"/>
      <c r="Q148" s="145"/>
      <c r="R148" s="145"/>
      <c r="S148" s="145"/>
      <c r="T148" s="146"/>
      <c r="AT148" s="141" t="s">
        <v>127</v>
      </c>
      <c r="AU148" s="141" t="s">
        <v>117</v>
      </c>
      <c r="AV148" s="12" t="s">
        <v>117</v>
      </c>
      <c r="AW148" s="12" t="s">
        <v>24</v>
      </c>
      <c r="AX148" s="12" t="s">
        <v>72</v>
      </c>
      <c r="AY148" s="141" t="s">
        <v>108</v>
      </c>
    </row>
    <row r="149" spans="2:65" s="1" customFormat="1" ht="24" customHeight="1">
      <c r="B149" s="126"/>
      <c r="C149" s="127" t="s">
        <v>174</v>
      </c>
      <c r="D149" s="127" t="s">
        <v>111</v>
      </c>
      <c r="E149" s="128" t="s">
        <v>175</v>
      </c>
      <c r="F149" s="129" t="s">
        <v>176</v>
      </c>
      <c r="G149" s="130" t="s">
        <v>167</v>
      </c>
      <c r="H149" s="131">
        <v>2.6560000000000001</v>
      </c>
      <c r="I149" s="132"/>
      <c r="J149" s="132">
        <f>ROUND(I149*H149,2)</f>
        <v>0</v>
      </c>
      <c r="K149" s="129" t="s">
        <v>1</v>
      </c>
      <c r="L149" s="27"/>
      <c r="M149" s="133" t="s">
        <v>1</v>
      </c>
      <c r="N149" s="134" t="s">
        <v>33</v>
      </c>
      <c r="O149" s="135">
        <v>0.89</v>
      </c>
      <c r="P149" s="135">
        <f>O149*H149</f>
        <v>2.3638400000000002</v>
      </c>
      <c r="Q149" s="135">
        <v>0</v>
      </c>
      <c r="R149" s="135">
        <f>Q149*H149</f>
        <v>0</v>
      </c>
      <c r="S149" s="135">
        <v>0</v>
      </c>
      <c r="T149" s="136">
        <f>S149*H149</f>
        <v>0</v>
      </c>
      <c r="AR149" s="137" t="s">
        <v>116</v>
      </c>
      <c r="AT149" s="137" t="s">
        <v>111</v>
      </c>
      <c r="AU149" s="137" t="s">
        <v>117</v>
      </c>
      <c r="AY149" s="15" t="s">
        <v>108</v>
      </c>
      <c r="BE149" s="138">
        <f>IF(N149="základná",J149,0)</f>
        <v>0</v>
      </c>
      <c r="BF149" s="138">
        <f>IF(N149="znížená",J149,0)</f>
        <v>0</v>
      </c>
      <c r="BG149" s="138">
        <f>IF(N149="zákl. prenesená",J149,0)</f>
        <v>0</v>
      </c>
      <c r="BH149" s="138">
        <f>IF(N149="zníž. prenesená",J149,0)</f>
        <v>0</v>
      </c>
      <c r="BI149" s="138">
        <f>IF(N149="nulová",J149,0)</f>
        <v>0</v>
      </c>
      <c r="BJ149" s="15" t="s">
        <v>117</v>
      </c>
      <c r="BK149" s="138">
        <f>ROUND(I149*H149,2)</f>
        <v>0</v>
      </c>
      <c r="BL149" s="15" t="s">
        <v>116</v>
      </c>
      <c r="BM149" s="137" t="s">
        <v>177</v>
      </c>
    </row>
    <row r="150" spans="2:65" s="1" customFormat="1" ht="24" customHeight="1">
      <c r="B150" s="126"/>
      <c r="C150" s="127" t="s">
        <v>178</v>
      </c>
      <c r="D150" s="127" t="s">
        <v>111</v>
      </c>
      <c r="E150" s="128" t="s">
        <v>179</v>
      </c>
      <c r="F150" s="129" t="s">
        <v>180</v>
      </c>
      <c r="G150" s="130" t="s">
        <v>167</v>
      </c>
      <c r="H150" s="131">
        <v>2.6560000000000001</v>
      </c>
      <c r="I150" s="132"/>
      <c r="J150" s="132">
        <f>ROUND(I150*H150,2)</f>
        <v>0</v>
      </c>
      <c r="K150" s="129" t="s">
        <v>1</v>
      </c>
      <c r="L150" s="27"/>
      <c r="M150" s="133" t="s">
        <v>1</v>
      </c>
      <c r="N150" s="134" t="s">
        <v>33</v>
      </c>
      <c r="O150" s="135">
        <v>0.749</v>
      </c>
      <c r="P150" s="135">
        <f>O150*H150</f>
        <v>1.989344</v>
      </c>
      <c r="Q150" s="135">
        <v>0</v>
      </c>
      <c r="R150" s="135">
        <f>Q150*H150</f>
        <v>0</v>
      </c>
      <c r="S150" s="135">
        <v>0</v>
      </c>
      <c r="T150" s="136">
        <f>S150*H150</f>
        <v>0</v>
      </c>
      <c r="AR150" s="137" t="s">
        <v>116</v>
      </c>
      <c r="AT150" s="137" t="s">
        <v>111</v>
      </c>
      <c r="AU150" s="137" t="s">
        <v>117</v>
      </c>
      <c r="AY150" s="15" t="s">
        <v>108</v>
      </c>
      <c r="BE150" s="138">
        <f>IF(N150="základná",J150,0)</f>
        <v>0</v>
      </c>
      <c r="BF150" s="138">
        <f>IF(N150="znížená",J150,0)</f>
        <v>0</v>
      </c>
      <c r="BG150" s="138">
        <f>IF(N150="zákl. prenesená",J150,0)</f>
        <v>0</v>
      </c>
      <c r="BH150" s="138">
        <f>IF(N150="zníž. prenesená",J150,0)</f>
        <v>0</v>
      </c>
      <c r="BI150" s="138">
        <f>IF(N150="nulová",J150,0)</f>
        <v>0</v>
      </c>
      <c r="BJ150" s="15" t="s">
        <v>117</v>
      </c>
      <c r="BK150" s="138">
        <f>ROUND(I150*H150,2)</f>
        <v>0</v>
      </c>
      <c r="BL150" s="15" t="s">
        <v>116</v>
      </c>
      <c r="BM150" s="137" t="s">
        <v>181</v>
      </c>
    </row>
    <row r="151" spans="2:65" s="1" customFormat="1" ht="24" customHeight="1">
      <c r="B151" s="126"/>
      <c r="C151" s="127" t="s">
        <v>182</v>
      </c>
      <c r="D151" s="127" t="s">
        <v>111</v>
      </c>
      <c r="E151" s="128" t="s">
        <v>183</v>
      </c>
      <c r="F151" s="129" t="s">
        <v>184</v>
      </c>
      <c r="G151" s="130" t="s">
        <v>167</v>
      </c>
      <c r="H151" s="131">
        <v>2.6560000000000001</v>
      </c>
      <c r="I151" s="132"/>
      <c r="J151" s="132">
        <f>ROUND(I151*H151,2)</f>
        <v>0</v>
      </c>
      <c r="K151" s="129" t="s">
        <v>1</v>
      </c>
      <c r="L151" s="27"/>
      <c r="M151" s="133" t="s">
        <v>1</v>
      </c>
      <c r="N151" s="134" t="s">
        <v>33</v>
      </c>
      <c r="O151" s="135">
        <v>0</v>
      </c>
      <c r="P151" s="135">
        <f>O151*H151</f>
        <v>0</v>
      </c>
      <c r="Q151" s="135">
        <v>0</v>
      </c>
      <c r="R151" s="135">
        <f>Q151*H151</f>
        <v>0</v>
      </c>
      <c r="S151" s="135">
        <v>0</v>
      </c>
      <c r="T151" s="136">
        <f>S151*H151</f>
        <v>0</v>
      </c>
      <c r="AR151" s="137" t="s">
        <v>116</v>
      </c>
      <c r="AT151" s="137" t="s">
        <v>111</v>
      </c>
      <c r="AU151" s="137" t="s">
        <v>117</v>
      </c>
      <c r="AY151" s="15" t="s">
        <v>108</v>
      </c>
      <c r="BE151" s="138">
        <f>IF(N151="základná",J151,0)</f>
        <v>0</v>
      </c>
      <c r="BF151" s="138">
        <f>IF(N151="znížená",J151,0)</f>
        <v>0</v>
      </c>
      <c r="BG151" s="138">
        <f>IF(N151="zákl. prenesená",J151,0)</f>
        <v>0</v>
      </c>
      <c r="BH151" s="138">
        <f>IF(N151="zníž. prenesená",J151,0)</f>
        <v>0</v>
      </c>
      <c r="BI151" s="138">
        <f>IF(N151="nulová",J151,0)</f>
        <v>0</v>
      </c>
      <c r="BJ151" s="15" t="s">
        <v>117</v>
      </c>
      <c r="BK151" s="138">
        <f>ROUND(I151*H151,2)</f>
        <v>0</v>
      </c>
      <c r="BL151" s="15" t="s">
        <v>116</v>
      </c>
      <c r="BM151" s="137" t="s">
        <v>185</v>
      </c>
    </row>
    <row r="152" spans="2:65" s="1" customFormat="1" ht="24" customHeight="1">
      <c r="B152" s="126"/>
      <c r="C152" s="127" t="s">
        <v>186</v>
      </c>
      <c r="D152" s="127" t="s">
        <v>111</v>
      </c>
      <c r="E152" s="128" t="s">
        <v>187</v>
      </c>
      <c r="F152" s="129" t="s">
        <v>188</v>
      </c>
      <c r="G152" s="130" t="s">
        <v>121</v>
      </c>
      <c r="H152" s="131">
        <v>263.33999999999997</v>
      </c>
      <c r="I152" s="132"/>
      <c r="J152" s="132">
        <f>ROUND(I152*H152,2)</f>
        <v>0</v>
      </c>
      <c r="K152" s="129" t="s">
        <v>1</v>
      </c>
      <c r="L152" s="27"/>
      <c r="M152" s="133" t="s">
        <v>1</v>
      </c>
      <c r="N152" s="134" t="s">
        <v>33</v>
      </c>
      <c r="O152" s="135">
        <v>0.14599999999999999</v>
      </c>
      <c r="P152" s="135">
        <f>O152*H152</f>
        <v>38.447639999999993</v>
      </c>
      <c r="Q152" s="135">
        <v>2.572E-2</v>
      </c>
      <c r="R152" s="135">
        <f>Q152*H152</f>
        <v>6.7731047999999996</v>
      </c>
      <c r="S152" s="135">
        <v>0</v>
      </c>
      <c r="T152" s="136">
        <f>S152*H152</f>
        <v>0</v>
      </c>
      <c r="AR152" s="137" t="s">
        <v>116</v>
      </c>
      <c r="AT152" s="137" t="s">
        <v>111</v>
      </c>
      <c r="AU152" s="137" t="s">
        <v>117</v>
      </c>
      <c r="AY152" s="15" t="s">
        <v>108</v>
      </c>
      <c r="BE152" s="138">
        <f>IF(N152="základná",J152,0)</f>
        <v>0</v>
      </c>
      <c r="BF152" s="138">
        <f>IF(N152="znížená",J152,0)</f>
        <v>0</v>
      </c>
      <c r="BG152" s="138">
        <f>IF(N152="zákl. prenesená",J152,0)</f>
        <v>0</v>
      </c>
      <c r="BH152" s="138">
        <f>IF(N152="zníž. prenesená",J152,0)</f>
        <v>0</v>
      </c>
      <c r="BI152" s="138">
        <f>IF(N152="nulová",J152,0)</f>
        <v>0</v>
      </c>
      <c r="BJ152" s="15" t="s">
        <v>117</v>
      </c>
      <c r="BK152" s="138">
        <f>ROUND(I152*H152,2)</f>
        <v>0</v>
      </c>
      <c r="BL152" s="15" t="s">
        <v>116</v>
      </c>
      <c r="BM152" s="137" t="s">
        <v>189</v>
      </c>
    </row>
    <row r="153" spans="2:65" s="12" customFormat="1" ht="22.5">
      <c r="B153" s="139"/>
      <c r="D153" s="140" t="s">
        <v>127</v>
      </c>
      <c r="E153" s="141" t="s">
        <v>1</v>
      </c>
      <c r="F153" s="142" t="s">
        <v>190</v>
      </c>
      <c r="H153" s="143">
        <v>263.33999999999997</v>
      </c>
      <c r="L153" s="139"/>
      <c r="M153" s="144"/>
      <c r="N153" s="145"/>
      <c r="O153" s="145"/>
      <c r="P153" s="145"/>
      <c r="Q153" s="145"/>
      <c r="R153" s="145"/>
      <c r="S153" s="145"/>
      <c r="T153" s="146"/>
      <c r="AT153" s="141" t="s">
        <v>127</v>
      </c>
      <c r="AU153" s="141" t="s">
        <v>117</v>
      </c>
      <c r="AV153" s="12" t="s">
        <v>117</v>
      </c>
      <c r="AW153" s="12" t="s">
        <v>24</v>
      </c>
      <c r="AX153" s="12" t="s">
        <v>67</v>
      </c>
      <c r="AY153" s="141" t="s">
        <v>108</v>
      </c>
    </row>
    <row r="154" spans="2:65" s="13" customFormat="1">
      <c r="B154" s="147"/>
      <c r="D154" s="140" t="s">
        <v>127</v>
      </c>
      <c r="E154" s="148" t="s">
        <v>1</v>
      </c>
      <c r="F154" s="149" t="s">
        <v>191</v>
      </c>
      <c r="H154" s="150">
        <v>263.33999999999997</v>
      </c>
      <c r="L154" s="147"/>
      <c r="M154" s="151"/>
      <c r="N154" s="152"/>
      <c r="O154" s="152"/>
      <c r="P154" s="152"/>
      <c r="Q154" s="152"/>
      <c r="R154" s="152"/>
      <c r="S154" s="152"/>
      <c r="T154" s="153"/>
      <c r="AT154" s="148" t="s">
        <v>127</v>
      </c>
      <c r="AU154" s="148" t="s">
        <v>117</v>
      </c>
      <c r="AV154" s="13" t="s">
        <v>116</v>
      </c>
      <c r="AW154" s="13" t="s">
        <v>24</v>
      </c>
      <c r="AX154" s="13" t="s">
        <v>72</v>
      </c>
      <c r="AY154" s="148" t="s">
        <v>108</v>
      </c>
    </row>
    <row r="155" spans="2:65" s="1" customFormat="1" ht="24" customHeight="1">
      <c r="B155" s="126"/>
      <c r="C155" s="127" t="s">
        <v>192</v>
      </c>
      <c r="D155" s="127" t="s">
        <v>111</v>
      </c>
      <c r="E155" s="128" t="s">
        <v>193</v>
      </c>
      <c r="F155" s="129" t="s">
        <v>194</v>
      </c>
      <c r="G155" s="130" t="s">
        <v>121</v>
      </c>
      <c r="H155" s="131">
        <v>263.33999999999997</v>
      </c>
      <c r="I155" s="132"/>
      <c r="J155" s="132">
        <f>ROUND(I155*H155,2)</f>
        <v>0</v>
      </c>
      <c r="K155" s="129" t="s">
        <v>1</v>
      </c>
      <c r="L155" s="27"/>
      <c r="M155" s="133" t="s">
        <v>1</v>
      </c>
      <c r="N155" s="134" t="s">
        <v>33</v>
      </c>
      <c r="O155" s="135">
        <v>6.0000000000000001E-3</v>
      </c>
      <c r="P155" s="135">
        <f>O155*H155</f>
        <v>1.5800399999999999</v>
      </c>
      <c r="Q155" s="135">
        <v>0</v>
      </c>
      <c r="R155" s="135">
        <f>Q155*H155</f>
        <v>0</v>
      </c>
      <c r="S155" s="135">
        <v>0</v>
      </c>
      <c r="T155" s="136">
        <f>S155*H155</f>
        <v>0</v>
      </c>
      <c r="AR155" s="137" t="s">
        <v>116</v>
      </c>
      <c r="AT155" s="137" t="s">
        <v>111</v>
      </c>
      <c r="AU155" s="137" t="s">
        <v>117</v>
      </c>
      <c r="AY155" s="15" t="s">
        <v>108</v>
      </c>
      <c r="BE155" s="138">
        <f>IF(N155="základná",J155,0)</f>
        <v>0</v>
      </c>
      <c r="BF155" s="138">
        <f>IF(N155="znížená",J155,0)</f>
        <v>0</v>
      </c>
      <c r="BG155" s="138">
        <f>IF(N155="zákl. prenesená",J155,0)</f>
        <v>0</v>
      </c>
      <c r="BH155" s="138">
        <f>IF(N155="zníž. prenesená",J155,0)</f>
        <v>0</v>
      </c>
      <c r="BI155" s="138">
        <f>IF(N155="nulová",J155,0)</f>
        <v>0</v>
      </c>
      <c r="BJ155" s="15" t="s">
        <v>117</v>
      </c>
      <c r="BK155" s="138">
        <f>ROUND(I155*H155,2)</f>
        <v>0</v>
      </c>
      <c r="BL155" s="15" t="s">
        <v>116</v>
      </c>
      <c r="BM155" s="137" t="s">
        <v>195</v>
      </c>
    </row>
    <row r="156" spans="2:65" s="12" customFormat="1" ht="22.5">
      <c r="B156" s="139"/>
      <c r="D156" s="140" t="s">
        <v>127</v>
      </c>
      <c r="E156" s="141" t="s">
        <v>1</v>
      </c>
      <c r="F156" s="142" t="s">
        <v>190</v>
      </c>
      <c r="H156" s="143">
        <v>263.33999999999997</v>
      </c>
      <c r="L156" s="139"/>
      <c r="M156" s="144"/>
      <c r="N156" s="145"/>
      <c r="O156" s="145"/>
      <c r="P156" s="145"/>
      <c r="Q156" s="145"/>
      <c r="R156" s="145"/>
      <c r="S156" s="145"/>
      <c r="T156" s="146"/>
      <c r="AT156" s="141" t="s">
        <v>127</v>
      </c>
      <c r="AU156" s="141" t="s">
        <v>117</v>
      </c>
      <c r="AV156" s="12" t="s">
        <v>117</v>
      </c>
      <c r="AW156" s="12" t="s">
        <v>24</v>
      </c>
      <c r="AX156" s="12" t="s">
        <v>67</v>
      </c>
      <c r="AY156" s="141" t="s">
        <v>108</v>
      </c>
    </row>
    <row r="157" spans="2:65" s="13" customFormat="1">
      <c r="B157" s="147"/>
      <c r="D157" s="140" t="s">
        <v>127</v>
      </c>
      <c r="E157" s="148" t="s">
        <v>1</v>
      </c>
      <c r="F157" s="149" t="s">
        <v>191</v>
      </c>
      <c r="H157" s="150">
        <v>263.33999999999997</v>
      </c>
      <c r="L157" s="147"/>
      <c r="M157" s="151"/>
      <c r="N157" s="152"/>
      <c r="O157" s="152"/>
      <c r="P157" s="152"/>
      <c r="Q157" s="152"/>
      <c r="R157" s="152"/>
      <c r="S157" s="152"/>
      <c r="T157" s="153"/>
      <c r="AT157" s="148" t="s">
        <v>127</v>
      </c>
      <c r="AU157" s="148" t="s">
        <v>117</v>
      </c>
      <c r="AV157" s="13" t="s">
        <v>116</v>
      </c>
      <c r="AW157" s="13" t="s">
        <v>24</v>
      </c>
      <c r="AX157" s="13" t="s">
        <v>72</v>
      </c>
      <c r="AY157" s="148" t="s">
        <v>108</v>
      </c>
    </row>
    <row r="158" spans="2:65" s="1" customFormat="1" ht="24" customHeight="1">
      <c r="B158" s="126"/>
      <c r="C158" s="127" t="s">
        <v>196</v>
      </c>
      <c r="D158" s="127" t="s">
        <v>111</v>
      </c>
      <c r="E158" s="128" t="s">
        <v>197</v>
      </c>
      <c r="F158" s="129" t="s">
        <v>198</v>
      </c>
      <c r="G158" s="130" t="s">
        <v>121</v>
      </c>
      <c r="H158" s="131">
        <v>263.33999999999997</v>
      </c>
      <c r="I158" s="132"/>
      <c r="J158" s="132">
        <f>ROUND(I158*H158,2)</f>
        <v>0</v>
      </c>
      <c r="K158" s="129" t="s">
        <v>1</v>
      </c>
      <c r="L158" s="27"/>
      <c r="M158" s="133" t="s">
        <v>1</v>
      </c>
      <c r="N158" s="134" t="s">
        <v>33</v>
      </c>
      <c r="O158" s="135">
        <v>0.104</v>
      </c>
      <c r="P158" s="135">
        <f>O158*H158</f>
        <v>27.387359999999997</v>
      </c>
      <c r="Q158" s="135">
        <v>2.572E-2</v>
      </c>
      <c r="R158" s="135">
        <f>Q158*H158</f>
        <v>6.7731047999999996</v>
      </c>
      <c r="S158" s="135">
        <v>0</v>
      </c>
      <c r="T158" s="136">
        <f>S158*H158</f>
        <v>0</v>
      </c>
      <c r="AR158" s="137" t="s">
        <v>116</v>
      </c>
      <c r="AT158" s="137" t="s">
        <v>111</v>
      </c>
      <c r="AU158" s="137" t="s">
        <v>117</v>
      </c>
      <c r="AY158" s="15" t="s">
        <v>108</v>
      </c>
      <c r="BE158" s="138">
        <f>IF(N158="základná",J158,0)</f>
        <v>0</v>
      </c>
      <c r="BF158" s="138">
        <f>IF(N158="znížená",J158,0)</f>
        <v>0</v>
      </c>
      <c r="BG158" s="138">
        <f>IF(N158="zákl. prenesená",J158,0)</f>
        <v>0</v>
      </c>
      <c r="BH158" s="138">
        <f>IF(N158="zníž. prenesená",J158,0)</f>
        <v>0</v>
      </c>
      <c r="BI158" s="138">
        <f>IF(N158="nulová",J158,0)</f>
        <v>0</v>
      </c>
      <c r="BJ158" s="15" t="s">
        <v>117</v>
      </c>
      <c r="BK158" s="138">
        <f>ROUND(I158*H158,2)</f>
        <v>0</v>
      </c>
      <c r="BL158" s="15" t="s">
        <v>116</v>
      </c>
      <c r="BM158" s="137" t="s">
        <v>199</v>
      </c>
    </row>
    <row r="159" spans="2:65" s="1" customFormat="1" ht="24" customHeight="1">
      <c r="B159" s="126"/>
      <c r="C159" s="127" t="s">
        <v>7</v>
      </c>
      <c r="D159" s="127" t="s">
        <v>111</v>
      </c>
      <c r="E159" s="128" t="s">
        <v>200</v>
      </c>
      <c r="F159" s="129" t="s">
        <v>201</v>
      </c>
      <c r="G159" s="130" t="s">
        <v>121</v>
      </c>
      <c r="H159" s="131">
        <v>159.9</v>
      </c>
      <c r="I159" s="132"/>
      <c r="J159" s="132">
        <f>ROUND(I159*H159,2)</f>
        <v>0</v>
      </c>
      <c r="K159" s="129" t="s">
        <v>115</v>
      </c>
      <c r="L159" s="27"/>
      <c r="M159" s="133" t="s">
        <v>1</v>
      </c>
      <c r="N159" s="134" t="s">
        <v>33</v>
      </c>
      <c r="O159" s="135">
        <v>0.42699999999999999</v>
      </c>
      <c r="P159" s="135">
        <f>O159*H159</f>
        <v>68.277299999999997</v>
      </c>
      <c r="Q159" s="135">
        <v>1.2E-4</v>
      </c>
      <c r="R159" s="135">
        <f>Q159*H159</f>
        <v>1.9188E-2</v>
      </c>
      <c r="S159" s="135">
        <v>0</v>
      </c>
      <c r="T159" s="136">
        <f>S159*H159</f>
        <v>0</v>
      </c>
      <c r="AR159" s="137" t="s">
        <v>116</v>
      </c>
      <c r="AT159" s="137" t="s">
        <v>111</v>
      </c>
      <c r="AU159" s="137" t="s">
        <v>117</v>
      </c>
      <c r="AY159" s="15" t="s">
        <v>108</v>
      </c>
      <c r="BE159" s="138">
        <f>IF(N159="základná",J159,0)</f>
        <v>0</v>
      </c>
      <c r="BF159" s="138">
        <f>IF(N159="znížená",J159,0)</f>
        <v>0</v>
      </c>
      <c r="BG159" s="138">
        <f>IF(N159="zákl. prenesená",J159,0)</f>
        <v>0</v>
      </c>
      <c r="BH159" s="138">
        <f>IF(N159="zníž. prenesená",J159,0)</f>
        <v>0</v>
      </c>
      <c r="BI159" s="138">
        <f>IF(N159="nulová",J159,0)</f>
        <v>0</v>
      </c>
      <c r="BJ159" s="15" t="s">
        <v>117</v>
      </c>
      <c r="BK159" s="138">
        <f>ROUND(I159*H159,2)</f>
        <v>0</v>
      </c>
      <c r="BL159" s="15" t="s">
        <v>116</v>
      </c>
      <c r="BM159" s="137" t="s">
        <v>202</v>
      </c>
    </row>
    <row r="160" spans="2:65" s="12" customFormat="1">
      <c r="B160" s="139"/>
      <c r="D160" s="140" t="s">
        <v>127</v>
      </c>
      <c r="E160" s="141" t="s">
        <v>1</v>
      </c>
      <c r="F160" s="142" t="s">
        <v>203</v>
      </c>
      <c r="H160" s="143">
        <v>159.9</v>
      </c>
      <c r="L160" s="139"/>
      <c r="M160" s="144"/>
      <c r="N160" s="145"/>
      <c r="O160" s="145"/>
      <c r="P160" s="145"/>
      <c r="Q160" s="145"/>
      <c r="R160" s="145"/>
      <c r="S160" s="145"/>
      <c r="T160" s="146"/>
      <c r="AT160" s="141" t="s">
        <v>127</v>
      </c>
      <c r="AU160" s="141" t="s">
        <v>117</v>
      </c>
      <c r="AV160" s="12" t="s">
        <v>117</v>
      </c>
      <c r="AW160" s="12" t="s">
        <v>24</v>
      </c>
      <c r="AX160" s="12" t="s">
        <v>72</v>
      </c>
      <c r="AY160" s="141" t="s">
        <v>108</v>
      </c>
    </row>
    <row r="161" spans="2:65" s="1" customFormat="1" ht="36" customHeight="1">
      <c r="B161" s="126"/>
      <c r="C161" s="127" t="s">
        <v>204</v>
      </c>
      <c r="D161" s="127" t="s">
        <v>111</v>
      </c>
      <c r="E161" s="128" t="s">
        <v>205</v>
      </c>
      <c r="F161" s="129" t="s">
        <v>206</v>
      </c>
      <c r="G161" s="130" t="s">
        <v>121</v>
      </c>
      <c r="H161" s="131">
        <v>159.9</v>
      </c>
      <c r="I161" s="132"/>
      <c r="J161" s="132">
        <f>ROUND(I161*H161,2)</f>
        <v>0</v>
      </c>
      <c r="K161" s="129" t="s">
        <v>115</v>
      </c>
      <c r="L161" s="27"/>
      <c r="M161" s="133" t="s">
        <v>1</v>
      </c>
      <c r="N161" s="134" t="s">
        <v>33</v>
      </c>
      <c r="O161" s="135">
        <v>1.9E-2</v>
      </c>
      <c r="P161" s="135">
        <f>O161*H161</f>
        <v>3.0381</v>
      </c>
      <c r="Q161" s="135">
        <v>3.0500000000000002E-3</v>
      </c>
      <c r="R161" s="135">
        <f>Q161*H161</f>
        <v>0.48769500000000005</v>
      </c>
      <c r="S161" s="135">
        <v>0</v>
      </c>
      <c r="T161" s="136">
        <f>S161*H161</f>
        <v>0</v>
      </c>
      <c r="AR161" s="137" t="s">
        <v>116</v>
      </c>
      <c r="AT161" s="137" t="s">
        <v>111</v>
      </c>
      <c r="AU161" s="137" t="s">
        <v>117</v>
      </c>
      <c r="AY161" s="15" t="s">
        <v>108</v>
      </c>
      <c r="BE161" s="138">
        <f>IF(N161="základná",J161,0)</f>
        <v>0</v>
      </c>
      <c r="BF161" s="138">
        <f>IF(N161="znížená",J161,0)</f>
        <v>0</v>
      </c>
      <c r="BG161" s="138">
        <f>IF(N161="zákl. prenesená",J161,0)</f>
        <v>0</v>
      </c>
      <c r="BH161" s="138">
        <f>IF(N161="zníž. prenesená",J161,0)</f>
        <v>0</v>
      </c>
      <c r="BI161" s="138">
        <f>IF(N161="nulová",J161,0)</f>
        <v>0</v>
      </c>
      <c r="BJ161" s="15" t="s">
        <v>117</v>
      </c>
      <c r="BK161" s="138">
        <f>ROUND(I161*H161,2)</f>
        <v>0</v>
      </c>
      <c r="BL161" s="15" t="s">
        <v>116</v>
      </c>
      <c r="BM161" s="137" t="s">
        <v>207</v>
      </c>
    </row>
    <row r="162" spans="2:65" s="1" customFormat="1" ht="24" customHeight="1">
      <c r="B162" s="126"/>
      <c r="C162" s="127" t="s">
        <v>208</v>
      </c>
      <c r="D162" s="127" t="s">
        <v>111</v>
      </c>
      <c r="E162" s="128" t="s">
        <v>209</v>
      </c>
      <c r="F162" s="129" t="s">
        <v>210</v>
      </c>
      <c r="G162" s="130" t="s">
        <v>121</v>
      </c>
      <c r="H162" s="131">
        <v>159.9</v>
      </c>
      <c r="I162" s="132"/>
      <c r="J162" s="132">
        <f>ROUND(I162*H162,2)</f>
        <v>0</v>
      </c>
      <c r="K162" s="129" t="s">
        <v>115</v>
      </c>
      <c r="L162" s="27"/>
      <c r="M162" s="133" t="s">
        <v>1</v>
      </c>
      <c r="N162" s="134" t="s">
        <v>33</v>
      </c>
      <c r="O162" s="135">
        <v>9.9000000000000005E-2</v>
      </c>
      <c r="P162" s="135">
        <f>O162*H162</f>
        <v>15.830100000000002</v>
      </c>
      <c r="Q162" s="135">
        <v>1.5299999999999999E-3</v>
      </c>
      <c r="R162" s="135">
        <f>Q162*H162</f>
        <v>0.244647</v>
      </c>
      <c r="S162" s="135">
        <v>0</v>
      </c>
      <c r="T162" s="136">
        <f>S162*H162</f>
        <v>0</v>
      </c>
      <c r="AR162" s="137" t="s">
        <v>116</v>
      </c>
      <c r="AT162" s="137" t="s">
        <v>111</v>
      </c>
      <c r="AU162" s="137" t="s">
        <v>117</v>
      </c>
      <c r="AY162" s="15" t="s">
        <v>108</v>
      </c>
      <c r="BE162" s="138">
        <f>IF(N162="základná",J162,0)</f>
        <v>0</v>
      </c>
      <c r="BF162" s="138">
        <f>IF(N162="znížená",J162,0)</f>
        <v>0</v>
      </c>
      <c r="BG162" s="138">
        <f>IF(N162="zákl. prenesená",J162,0)</f>
        <v>0</v>
      </c>
      <c r="BH162" s="138">
        <f>IF(N162="zníž. prenesená",J162,0)</f>
        <v>0</v>
      </c>
      <c r="BI162" s="138">
        <f>IF(N162="nulová",J162,0)</f>
        <v>0</v>
      </c>
      <c r="BJ162" s="15" t="s">
        <v>117</v>
      </c>
      <c r="BK162" s="138">
        <f>ROUND(I162*H162,2)</f>
        <v>0</v>
      </c>
      <c r="BL162" s="15" t="s">
        <v>116</v>
      </c>
      <c r="BM162" s="137" t="s">
        <v>211</v>
      </c>
    </row>
    <row r="163" spans="2:65" s="1" customFormat="1" ht="24" customHeight="1">
      <c r="B163" s="126"/>
      <c r="C163" s="127" t="s">
        <v>212</v>
      </c>
      <c r="D163" s="127" t="s">
        <v>111</v>
      </c>
      <c r="E163" s="128" t="s">
        <v>213</v>
      </c>
      <c r="F163" s="129" t="s">
        <v>214</v>
      </c>
      <c r="G163" s="130" t="s">
        <v>121</v>
      </c>
      <c r="H163" s="131">
        <v>159.9</v>
      </c>
      <c r="I163" s="132"/>
      <c r="J163" s="132">
        <f>ROUND(I163*H163,2)</f>
        <v>0</v>
      </c>
      <c r="K163" s="129" t="s">
        <v>115</v>
      </c>
      <c r="L163" s="27"/>
      <c r="M163" s="133" t="s">
        <v>1</v>
      </c>
      <c r="N163" s="134" t="s">
        <v>33</v>
      </c>
      <c r="O163" s="135">
        <v>0.252</v>
      </c>
      <c r="P163" s="135">
        <f>O163*H163</f>
        <v>40.294800000000002</v>
      </c>
      <c r="Q163" s="135">
        <v>0</v>
      </c>
      <c r="R163" s="135">
        <f>Q163*H163</f>
        <v>0</v>
      </c>
      <c r="S163" s="135">
        <v>0</v>
      </c>
      <c r="T163" s="136">
        <f>S163*H163</f>
        <v>0</v>
      </c>
      <c r="AR163" s="137" t="s">
        <v>116</v>
      </c>
      <c r="AT163" s="137" t="s">
        <v>111</v>
      </c>
      <c r="AU163" s="137" t="s">
        <v>117</v>
      </c>
      <c r="AY163" s="15" t="s">
        <v>108</v>
      </c>
      <c r="BE163" s="138">
        <f>IF(N163="základná",J163,0)</f>
        <v>0</v>
      </c>
      <c r="BF163" s="138">
        <f>IF(N163="znížená",J163,0)</f>
        <v>0</v>
      </c>
      <c r="BG163" s="138">
        <f>IF(N163="zákl. prenesená",J163,0)</f>
        <v>0</v>
      </c>
      <c r="BH163" s="138">
        <f>IF(N163="zníž. prenesená",J163,0)</f>
        <v>0</v>
      </c>
      <c r="BI163" s="138">
        <f>IF(N163="nulová",J163,0)</f>
        <v>0</v>
      </c>
      <c r="BJ163" s="15" t="s">
        <v>117</v>
      </c>
      <c r="BK163" s="138">
        <f>ROUND(I163*H163,2)</f>
        <v>0</v>
      </c>
      <c r="BL163" s="15" t="s">
        <v>116</v>
      </c>
      <c r="BM163" s="137" t="s">
        <v>215</v>
      </c>
    </row>
    <row r="164" spans="2:65" s="11" customFormat="1" ht="22.9" customHeight="1">
      <c r="B164" s="114"/>
      <c r="D164" s="115" t="s">
        <v>66</v>
      </c>
      <c r="E164" s="124" t="s">
        <v>216</v>
      </c>
      <c r="F164" s="124" t="s">
        <v>217</v>
      </c>
      <c r="J164" s="125">
        <f>BK164</f>
        <v>0</v>
      </c>
      <c r="L164" s="114"/>
      <c r="M164" s="118"/>
      <c r="N164" s="119"/>
      <c r="O164" s="119"/>
      <c r="P164" s="120">
        <f>P165</f>
        <v>39.575484000000003</v>
      </c>
      <c r="Q164" s="119"/>
      <c r="R164" s="120">
        <f>R165</f>
        <v>0</v>
      </c>
      <c r="S164" s="119"/>
      <c r="T164" s="121">
        <f>T165</f>
        <v>0</v>
      </c>
      <c r="AR164" s="115" t="s">
        <v>72</v>
      </c>
      <c r="AT164" s="122" t="s">
        <v>66</v>
      </c>
      <c r="AU164" s="122" t="s">
        <v>72</v>
      </c>
      <c r="AY164" s="115" t="s">
        <v>108</v>
      </c>
      <c r="BK164" s="123">
        <f>BK165</f>
        <v>0</v>
      </c>
    </row>
    <row r="165" spans="2:65" s="1" customFormat="1" ht="24" customHeight="1">
      <c r="B165" s="126"/>
      <c r="C165" s="127" t="s">
        <v>218</v>
      </c>
      <c r="D165" s="127" t="s">
        <v>111</v>
      </c>
      <c r="E165" s="128" t="s">
        <v>219</v>
      </c>
      <c r="F165" s="129" t="s">
        <v>220</v>
      </c>
      <c r="G165" s="130" t="s">
        <v>167</v>
      </c>
      <c r="H165" s="131">
        <v>16.068000000000001</v>
      </c>
      <c r="I165" s="132"/>
      <c r="J165" s="132">
        <f>ROUND(I165*H165,2)</f>
        <v>0</v>
      </c>
      <c r="K165" s="129" t="s">
        <v>115</v>
      </c>
      <c r="L165" s="27"/>
      <c r="M165" s="133" t="s">
        <v>1</v>
      </c>
      <c r="N165" s="134" t="s">
        <v>33</v>
      </c>
      <c r="O165" s="135">
        <v>2.4630000000000001</v>
      </c>
      <c r="P165" s="135">
        <f>O165*H165</f>
        <v>39.575484000000003</v>
      </c>
      <c r="Q165" s="135">
        <v>0</v>
      </c>
      <c r="R165" s="135">
        <f>Q165*H165</f>
        <v>0</v>
      </c>
      <c r="S165" s="135">
        <v>0</v>
      </c>
      <c r="T165" s="136">
        <f>S165*H165</f>
        <v>0</v>
      </c>
      <c r="AR165" s="137" t="s">
        <v>116</v>
      </c>
      <c r="AT165" s="137" t="s">
        <v>111</v>
      </c>
      <c r="AU165" s="137" t="s">
        <v>117</v>
      </c>
      <c r="AY165" s="15" t="s">
        <v>108</v>
      </c>
      <c r="BE165" s="138">
        <f>IF(N165="základná",J165,0)</f>
        <v>0</v>
      </c>
      <c r="BF165" s="138">
        <f>IF(N165="znížená",J165,0)</f>
        <v>0</v>
      </c>
      <c r="BG165" s="138">
        <f>IF(N165="zákl. prenesená",J165,0)</f>
        <v>0</v>
      </c>
      <c r="BH165" s="138">
        <f>IF(N165="zníž. prenesená",J165,0)</f>
        <v>0</v>
      </c>
      <c r="BI165" s="138">
        <f>IF(N165="nulová",J165,0)</f>
        <v>0</v>
      </c>
      <c r="BJ165" s="15" t="s">
        <v>117</v>
      </c>
      <c r="BK165" s="138">
        <f>ROUND(I165*H165,2)</f>
        <v>0</v>
      </c>
      <c r="BL165" s="15" t="s">
        <v>116</v>
      </c>
      <c r="BM165" s="137" t="s">
        <v>221</v>
      </c>
    </row>
    <row r="166" spans="2:65" s="11" customFormat="1" ht="25.9" customHeight="1">
      <c r="B166" s="114"/>
      <c r="D166" s="115" t="s">
        <v>66</v>
      </c>
      <c r="E166" s="116" t="s">
        <v>222</v>
      </c>
      <c r="F166" s="116" t="s">
        <v>223</v>
      </c>
      <c r="J166" s="117">
        <f>BK166</f>
        <v>0</v>
      </c>
      <c r="L166" s="114"/>
      <c r="M166" s="118"/>
      <c r="N166" s="119"/>
      <c r="O166" s="119"/>
      <c r="P166" s="120">
        <f>P167+P176+P182</f>
        <v>106.47316799999999</v>
      </c>
      <c r="Q166" s="119"/>
      <c r="R166" s="120">
        <f>R167+R176+R182</f>
        <v>3.0313611300000001</v>
      </c>
      <c r="S166" s="119"/>
      <c r="T166" s="121">
        <f>T167+T176+T182</f>
        <v>0</v>
      </c>
      <c r="AR166" s="115" t="s">
        <v>117</v>
      </c>
      <c r="AT166" s="122" t="s">
        <v>66</v>
      </c>
      <c r="AU166" s="122" t="s">
        <v>67</v>
      </c>
      <c r="AY166" s="115" t="s">
        <v>108</v>
      </c>
      <c r="BK166" s="123">
        <f>BK167+BK176+BK182</f>
        <v>0</v>
      </c>
    </row>
    <row r="167" spans="2:65" s="11" customFormat="1" ht="22.9" customHeight="1">
      <c r="B167" s="114"/>
      <c r="D167" s="115" t="s">
        <v>66</v>
      </c>
      <c r="E167" s="124" t="s">
        <v>224</v>
      </c>
      <c r="F167" s="124" t="s">
        <v>225</v>
      </c>
      <c r="J167" s="125">
        <f>BK167</f>
        <v>0</v>
      </c>
      <c r="L167" s="114"/>
      <c r="M167" s="118"/>
      <c r="N167" s="119"/>
      <c r="O167" s="119"/>
      <c r="P167" s="120">
        <f>SUM(P168:P175)</f>
        <v>31.916069999999998</v>
      </c>
      <c r="Q167" s="119"/>
      <c r="R167" s="120">
        <f>SUM(R168:R175)</f>
        <v>2.8121881499999999</v>
      </c>
      <c r="S167" s="119"/>
      <c r="T167" s="121">
        <f>SUM(T168:T175)</f>
        <v>0</v>
      </c>
      <c r="AR167" s="115" t="s">
        <v>117</v>
      </c>
      <c r="AT167" s="122" t="s">
        <v>66</v>
      </c>
      <c r="AU167" s="122" t="s">
        <v>72</v>
      </c>
      <c r="AY167" s="115" t="s">
        <v>108</v>
      </c>
      <c r="BK167" s="123">
        <f>SUM(BK168:BK175)</f>
        <v>0</v>
      </c>
    </row>
    <row r="168" spans="2:65" s="1" customFormat="1" ht="24" customHeight="1">
      <c r="B168" s="126"/>
      <c r="C168" s="127" t="s">
        <v>226</v>
      </c>
      <c r="D168" s="127" t="s">
        <v>111</v>
      </c>
      <c r="E168" s="128" t="s">
        <v>227</v>
      </c>
      <c r="F168" s="129" t="s">
        <v>228</v>
      </c>
      <c r="G168" s="130" t="s">
        <v>121</v>
      </c>
      <c r="H168" s="131">
        <v>100.36499999999999</v>
      </c>
      <c r="I168" s="132"/>
      <c r="J168" s="132">
        <f>ROUND(I168*H168,2)</f>
        <v>0</v>
      </c>
      <c r="K168" s="129" t="s">
        <v>115</v>
      </c>
      <c r="L168" s="27"/>
      <c r="M168" s="133" t="s">
        <v>1</v>
      </c>
      <c r="N168" s="134" t="s">
        <v>33</v>
      </c>
      <c r="O168" s="135">
        <v>0.318</v>
      </c>
      <c r="P168" s="135">
        <f>O168*H168</f>
        <v>31.916069999999998</v>
      </c>
      <c r="Q168" s="135">
        <v>1.6500000000000001E-2</v>
      </c>
      <c r="R168" s="135">
        <f>Q168*H168</f>
        <v>1.6560225</v>
      </c>
      <c r="S168" s="135">
        <v>0</v>
      </c>
      <c r="T168" s="136">
        <f>S168*H168</f>
        <v>0</v>
      </c>
      <c r="AR168" s="137" t="s">
        <v>182</v>
      </c>
      <c r="AT168" s="137" t="s">
        <v>111</v>
      </c>
      <c r="AU168" s="137" t="s">
        <v>117</v>
      </c>
      <c r="AY168" s="15" t="s">
        <v>108</v>
      </c>
      <c r="BE168" s="138">
        <f>IF(N168="základná",J168,0)</f>
        <v>0</v>
      </c>
      <c r="BF168" s="138">
        <f>IF(N168="znížená",J168,0)</f>
        <v>0</v>
      </c>
      <c r="BG168" s="138">
        <f>IF(N168="zákl. prenesená",J168,0)</f>
        <v>0</v>
      </c>
      <c r="BH168" s="138">
        <f>IF(N168="zníž. prenesená",J168,0)</f>
        <v>0</v>
      </c>
      <c r="BI168" s="138">
        <f>IF(N168="nulová",J168,0)</f>
        <v>0</v>
      </c>
      <c r="BJ168" s="15" t="s">
        <v>117</v>
      </c>
      <c r="BK168" s="138">
        <f>ROUND(I168*H168,2)</f>
        <v>0</v>
      </c>
      <c r="BL168" s="15" t="s">
        <v>182</v>
      </c>
      <c r="BM168" s="137" t="s">
        <v>229</v>
      </c>
    </row>
    <row r="169" spans="2:65" s="1" customFormat="1" ht="58.5">
      <c r="B169" s="27"/>
      <c r="D169" s="140" t="s">
        <v>230</v>
      </c>
      <c r="F169" s="154" t="s">
        <v>231</v>
      </c>
      <c r="L169" s="27"/>
      <c r="M169" s="155"/>
      <c r="N169" s="50"/>
      <c r="O169" s="50"/>
      <c r="P169" s="50"/>
      <c r="Q169" s="50"/>
      <c r="R169" s="50"/>
      <c r="S169" s="50"/>
      <c r="T169" s="51"/>
      <c r="AT169" s="15" t="s">
        <v>230</v>
      </c>
      <c r="AU169" s="15" t="s">
        <v>117</v>
      </c>
    </row>
    <row r="170" spans="2:65" s="12" customFormat="1">
      <c r="B170" s="139"/>
      <c r="D170" s="140" t="s">
        <v>127</v>
      </c>
      <c r="E170" s="141" t="s">
        <v>1</v>
      </c>
      <c r="F170" s="142" t="s">
        <v>232</v>
      </c>
      <c r="H170" s="143">
        <v>100.36499999999999</v>
      </c>
      <c r="L170" s="139"/>
      <c r="M170" s="144"/>
      <c r="N170" s="145"/>
      <c r="O170" s="145"/>
      <c r="P170" s="145"/>
      <c r="Q170" s="145"/>
      <c r="R170" s="145"/>
      <c r="S170" s="145"/>
      <c r="T170" s="146"/>
      <c r="AT170" s="141" t="s">
        <v>127</v>
      </c>
      <c r="AU170" s="141" t="s">
        <v>117</v>
      </c>
      <c r="AV170" s="12" t="s">
        <v>117</v>
      </c>
      <c r="AW170" s="12" t="s">
        <v>24</v>
      </c>
      <c r="AX170" s="12" t="s">
        <v>72</v>
      </c>
      <c r="AY170" s="141" t="s">
        <v>108</v>
      </c>
    </row>
    <row r="171" spans="2:65" s="1" customFormat="1" ht="48" customHeight="1">
      <c r="B171" s="126"/>
      <c r="C171" s="127" t="s">
        <v>233</v>
      </c>
      <c r="D171" s="127" t="s">
        <v>111</v>
      </c>
      <c r="E171" s="128" t="s">
        <v>234</v>
      </c>
      <c r="F171" s="129" t="s">
        <v>235</v>
      </c>
      <c r="G171" s="130" t="s">
        <v>121</v>
      </c>
      <c r="H171" s="131">
        <v>100.36499999999999</v>
      </c>
      <c r="I171" s="132"/>
      <c r="J171" s="132">
        <f>ROUND(I171*H171,2)</f>
        <v>0</v>
      </c>
      <c r="K171" s="129" t="s">
        <v>1</v>
      </c>
      <c r="L171" s="27"/>
      <c r="M171" s="133" t="s">
        <v>1</v>
      </c>
      <c r="N171" s="134" t="s">
        <v>33</v>
      </c>
      <c r="O171" s="135">
        <v>0</v>
      </c>
      <c r="P171" s="135">
        <f>O171*H171</f>
        <v>0</v>
      </c>
      <c r="Q171" s="135">
        <v>1.1310000000000001E-2</v>
      </c>
      <c r="R171" s="135">
        <f>Q171*H171</f>
        <v>1.1351281500000001</v>
      </c>
      <c r="S171" s="135">
        <v>0</v>
      </c>
      <c r="T171" s="136">
        <f>S171*H171</f>
        <v>0</v>
      </c>
      <c r="AR171" s="137" t="s">
        <v>182</v>
      </c>
      <c r="AT171" s="137" t="s">
        <v>111</v>
      </c>
      <c r="AU171" s="137" t="s">
        <v>117</v>
      </c>
      <c r="AY171" s="15" t="s">
        <v>108</v>
      </c>
      <c r="BE171" s="138">
        <f>IF(N171="základná",J171,0)</f>
        <v>0</v>
      </c>
      <c r="BF171" s="138">
        <f>IF(N171="znížená",J171,0)</f>
        <v>0</v>
      </c>
      <c r="BG171" s="138">
        <f>IF(N171="zákl. prenesená",J171,0)</f>
        <v>0</v>
      </c>
      <c r="BH171" s="138">
        <f>IF(N171="zníž. prenesená",J171,0)</f>
        <v>0</v>
      </c>
      <c r="BI171" s="138">
        <f>IF(N171="nulová",J171,0)</f>
        <v>0</v>
      </c>
      <c r="BJ171" s="15" t="s">
        <v>117</v>
      </c>
      <c r="BK171" s="138">
        <f>ROUND(I171*H171,2)</f>
        <v>0</v>
      </c>
      <c r="BL171" s="15" t="s">
        <v>182</v>
      </c>
      <c r="BM171" s="137" t="s">
        <v>236</v>
      </c>
    </row>
    <row r="172" spans="2:65" s="12" customFormat="1">
      <c r="B172" s="139"/>
      <c r="D172" s="140" t="s">
        <v>127</v>
      </c>
      <c r="E172" s="141" t="s">
        <v>1</v>
      </c>
      <c r="F172" s="142" t="s">
        <v>232</v>
      </c>
      <c r="H172" s="143">
        <v>100.36499999999999</v>
      </c>
      <c r="L172" s="139"/>
      <c r="M172" s="144"/>
      <c r="N172" s="145"/>
      <c r="O172" s="145"/>
      <c r="P172" s="145"/>
      <c r="Q172" s="145"/>
      <c r="R172" s="145"/>
      <c r="S172" s="145"/>
      <c r="T172" s="146"/>
      <c r="AT172" s="141" t="s">
        <v>127</v>
      </c>
      <c r="AU172" s="141" t="s">
        <v>117</v>
      </c>
      <c r="AV172" s="12" t="s">
        <v>117</v>
      </c>
      <c r="AW172" s="12" t="s">
        <v>24</v>
      </c>
      <c r="AX172" s="12" t="s">
        <v>72</v>
      </c>
      <c r="AY172" s="141" t="s">
        <v>108</v>
      </c>
    </row>
    <row r="173" spans="2:65" s="1" customFormat="1" ht="60" customHeight="1">
      <c r="B173" s="126"/>
      <c r="C173" s="127" t="s">
        <v>237</v>
      </c>
      <c r="D173" s="127" t="s">
        <v>111</v>
      </c>
      <c r="E173" s="128" t="s">
        <v>238</v>
      </c>
      <c r="F173" s="129" t="s">
        <v>239</v>
      </c>
      <c r="G173" s="130" t="s">
        <v>114</v>
      </c>
      <c r="H173" s="131">
        <v>28.05</v>
      </c>
      <c r="I173" s="132"/>
      <c r="J173" s="132">
        <f>ROUND(I173*H173,2)</f>
        <v>0</v>
      </c>
      <c r="K173" s="129" t="s">
        <v>1</v>
      </c>
      <c r="L173" s="27"/>
      <c r="M173" s="133" t="s">
        <v>1</v>
      </c>
      <c r="N173" s="134" t="s">
        <v>33</v>
      </c>
      <c r="O173" s="135">
        <v>0</v>
      </c>
      <c r="P173" s="135">
        <f>O173*H173</f>
        <v>0</v>
      </c>
      <c r="Q173" s="135">
        <v>7.5000000000000002E-4</v>
      </c>
      <c r="R173" s="135">
        <f>Q173*H173</f>
        <v>2.1037500000000001E-2</v>
      </c>
      <c r="S173" s="135">
        <v>0</v>
      </c>
      <c r="T173" s="136">
        <f>S173*H173</f>
        <v>0</v>
      </c>
      <c r="AR173" s="137" t="s">
        <v>182</v>
      </c>
      <c r="AT173" s="137" t="s">
        <v>111</v>
      </c>
      <c r="AU173" s="137" t="s">
        <v>117</v>
      </c>
      <c r="AY173" s="15" t="s">
        <v>108</v>
      </c>
      <c r="BE173" s="138">
        <f>IF(N173="základná",J173,0)</f>
        <v>0</v>
      </c>
      <c r="BF173" s="138">
        <f>IF(N173="znížená",J173,0)</f>
        <v>0</v>
      </c>
      <c r="BG173" s="138">
        <f>IF(N173="zákl. prenesená",J173,0)</f>
        <v>0</v>
      </c>
      <c r="BH173" s="138">
        <f>IF(N173="zníž. prenesená",J173,0)</f>
        <v>0</v>
      </c>
      <c r="BI173" s="138">
        <f>IF(N173="nulová",J173,0)</f>
        <v>0</v>
      </c>
      <c r="BJ173" s="15" t="s">
        <v>117</v>
      </c>
      <c r="BK173" s="138">
        <f>ROUND(I173*H173,2)</f>
        <v>0</v>
      </c>
      <c r="BL173" s="15" t="s">
        <v>182</v>
      </c>
      <c r="BM173" s="137" t="s">
        <v>240</v>
      </c>
    </row>
    <row r="174" spans="2:65" s="12" customFormat="1">
      <c r="B174" s="139"/>
      <c r="D174" s="140" t="s">
        <v>127</v>
      </c>
      <c r="E174" s="141" t="s">
        <v>1</v>
      </c>
      <c r="F174" s="142" t="s">
        <v>241</v>
      </c>
      <c r="H174" s="143">
        <v>28.05</v>
      </c>
      <c r="L174" s="139"/>
      <c r="M174" s="144"/>
      <c r="N174" s="145"/>
      <c r="O174" s="145"/>
      <c r="P174" s="145"/>
      <c r="Q174" s="145"/>
      <c r="R174" s="145"/>
      <c r="S174" s="145"/>
      <c r="T174" s="146"/>
      <c r="AT174" s="141" t="s">
        <v>127</v>
      </c>
      <c r="AU174" s="141" t="s">
        <v>117</v>
      </c>
      <c r="AV174" s="12" t="s">
        <v>117</v>
      </c>
      <c r="AW174" s="12" t="s">
        <v>24</v>
      </c>
      <c r="AX174" s="12" t="s">
        <v>72</v>
      </c>
      <c r="AY174" s="141" t="s">
        <v>108</v>
      </c>
    </row>
    <row r="175" spans="2:65" s="1" customFormat="1" ht="24" customHeight="1">
      <c r="B175" s="126"/>
      <c r="C175" s="127" t="s">
        <v>242</v>
      </c>
      <c r="D175" s="127" t="s">
        <v>111</v>
      </c>
      <c r="E175" s="128" t="s">
        <v>243</v>
      </c>
      <c r="F175" s="129" t="s">
        <v>244</v>
      </c>
      <c r="G175" s="130" t="s">
        <v>245</v>
      </c>
      <c r="H175" s="131">
        <v>25.693000000000001</v>
      </c>
      <c r="I175" s="132"/>
      <c r="J175" s="132">
        <f>ROUND(I175*H175,2)</f>
        <v>0</v>
      </c>
      <c r="K175" s="129" t="s">
        <v>115</v>
      </c>
      <c r="L175" s="27"/>
      <c r="M175" s="133" t="s">
        <v>1</v>
      </c>
      <c r="N175" s="134" t="s">
        <v>33</v>
      </c>
      <c r="O175" s="135">
        <v>0</v>
      </c>
      <c r="P175" s="135">
        <f>O175*H175</f>
        <v>0</v>
      </c>
      <c r="Q175" s="135">
        <v>0</v>
      </c>
      <c r="R175" s="135">
        <f>Q175*H175</f>
        <v>0</v>
      </c>
      <c r="S175" s="135">
        <v>0</v>
      </c>
      <c r="T175" s="136">
        <f>S175*H175</f>
        <v>0</v>
      </c>
      <c r="AR175" s="137" t="s">
        <v>182</v>
      </c>
      <c r="AT175" s="137" t="s">
        <v>111</v>
      </c>
      <c r="AU175" s="137" t="s">
        <v>117</v>
      </c>
      <c r="AY175" s="15" t="s">
        <v>108</v>
      </c>
      <c r="BE175" s="138">
        <f>IF(N175="základná",J175,0)</f>
        <v>0</v>
      </c>
      <c r="BF175" s="138">
        <f>IF(N175="znížená",J175,0)</f>
        <v>0</v>
      </c>
      <c r="BG175" s="138">
        <f>IF(N175="zákl. prenesená",J175,0)</f>
        <v>0</v>
      </c>
      <c r="BH175" s="138">
        <f>IF(N175="zníž. prenesená",J175,0)</f>
        <v>0</v>
      </c>
      <c r="BI175" s="138">
        <f>IF(N175="nulová",J175,0)</f>
        <v>0</v>
      </c>
      <c r="BJ175" s="15" t="s">
        <v>117</v>
      </c>
      <c r="BK175" s="138">
        <f>ROUND(I175*H175,2)</f>
        <v>0</v>
      </c>
      <c r="BL175" s="15" t="s">
        <v>182</v>
      </c>
      <c r="BM175" s="137" t="s">
        <v>246</v>
      </c>
    </row>
    <row r="176" spans="2:65" s="11" customFormat="1" ht="22.9" customHeight="1">
      <c r="B176" s="114"/>
      <c r="D176" s="115" t="s">
        <v>66</v>
      </c>
      <c r="E176" s="124" t="s">
        <v>247</v>
      </c>
      <c r="F176" s="124" t="s">
        <v>248</v>
      </c>
      <c r="J176" s="125">
        <f>BK176</f>
        <v>0</v>
      </c>
      <c r="L176" s="114"/>
      <c r="M176" s="118"/>
      <c r="N176" s="119"/>
      <c r="O176" s="119"/>
      <c r="P176" s="120">
        <f>SUM(P177:P181)</f>
        <v>0</v>
      </c>
      <c r="Q176" s="119"/>
      <c r="R176" s="120">
        <f>SUM(R177:R181)</f>
        <v>9.9839999999999981E-3</v>
      </c>
      <c r="S176" s="119"/>
      <c r="T176" s="121">
        <f>SUM(T177:T181)</f>
        <v>0</v>
      </c>
      <c r="AR176" s="115" t="s">
        <v>117</v>
      </c>
      <c r="AT176" s="122" t="s">
        <v>66</v>
      </c>
      <c r="AU176" s="122" t="s">
        <v>72</v>
      </c>
      <c r="AY176" s="115" t="s">
        <v>108</v>
      </c>
      <c r="BK176" s="123">
        <f>SUM(BK177:BK181)</f>
        <v>0</v>
      </c>
    </row>
    <row r="177" spans="2:65" s="1" customFormat="1" ht="16.5" customHeight="1">
      <c r="B177" s="126"/>
      <c r="C177" s="127" t="s">
        <v>249</v>
      </c>
      <c r="D177" s="127" t="s">
        <v>111</v>
      </c>
      <c r="E177" s="128" t="s">
        <v>250</v>
      </c>
      <c r="F177" s="129" t="s">
        <v>251</v>
      </c>
      <c r="G177" s="130" t="s">
        <v>121</v>
      </c>
      <c r="H177" s="131">
        <v>72.36</v>
      </c>
      <c r="I177" s="132"/>
      <c r="J177" s="132">
        <f>ROUND(I177*H177,2)</f>
        <v>0</v>
      </c>
      <c r="K177" s="129" t="s">
        <v>1</v>
      </c>
      <c r="L177" s="27"/>
      <c r="M177" s="133" t="s">
        <v>1</v>
      </c>
      <c r="N177" s="134" t="s">
        <v>33</v>
      </c>
      <c r="O177" s="135">
        <v>0</v>
      </c>
      <c r="P177" s="135">
        <f>O177*H177</f>
        <v>0</v>
      </c>
      <c r="Q177" s="135">
        <v>0</v>
      </c>
      <c r="R177" s="135">
        <f>Q177*H177</f>
        <v>0</v>
      </c>
      <c r="S177" s="135">
        <v>0</v>
      </c>
      <c r="T177" s="136">
        <f>S177*H177</f>
        <v>0</v>
      </c>
      <c r="AR177" s="137" t="s">
        <v>182</v>
      </c>
      <c r="AT177" s="137" t="s">
        <v>111</v>
      </c>
      <c r="AU177" s="137" t="s">
        <v>117</v>
      </c>
      <c r="AY177" s="15" t="s">
        <v>108</v>
      </c>
      <c r="BE177" s="138">
        <f>IF(N177="základná",J177,0)</f>
        <v>0</v>
      </c>
      <c r="BF177" s="138">
        <f>IF(N177="znížená",J177,0)</f>
        <v>0</v>
      </c>
      <c r="BG177" s="138">
        <f>IF(N177="zákl. prenesená",J177,0)</f>
        <v>0</v>
      </c>
      <c r="BH177" s="138">
        <f>IF(N177="zníž. prenesená",J177,0)</f>
        <v>0</v>
      </c>
      <c r="BI177" s="138">
        <f>IF(N177="nulová",J177,0)</f>
        <v>0</v>
      </c>
      <c r="BJ177" s="15" t="s">
        <v>117</v>
      </c>
      <c r="BK177" s="138">
        <f>ROUND(I177*H177,2)</f>
        <v>0</v>
      </c>
      <c r="BL177" s="15" t="s">
        <v>182</v>
      </c>
      <c r="BM177" s="137" t="s">
        <v>252</v>
      </c>
    </row>
    <row r="178" spans="2:65" s="12" customFormat="1">
      <c r="B178" s="139"/>
      <c r="D178" s="140" t="s">
        <v>127</v>
      </c>
      <c r="E178" s="141" t="s">
        <v>1</v>
      </c>
      <c r="F178" s="142" t="s">
        <v>253</v>
      </c>
      <c r="H178" s="143">
        <v>72.36</v>
      </c>
      <c r="L178" s="139"/>
      <c r="M178" s="144"/>
      <c r="N178" s="145"/>
      <c r="O178" s="145"/>
      <c r="P178" s="145"/>
      <c r="Q178" s="145"/>
      <c r="R178" s="145"/>
      <c r="S178" s="145"/>
      <c r="T178" s="146"/>
      <c r="AT178" s="141" t="s">
        <v>127</v>
      </c>
      <c r="AU178" s="141" t="s">
        <v>117</v>
      </c>
      <c r="AV178" s="12" t="s">
        <v>117</v>
      </c>
      <c r="AW178" s="12" t="s">
        <v>24</v>
      </c>
      <c r="AX178" s="12" t="s">
        <v>72</v>
      </c>
      <c r="AY178" s="141" t="s">
        <v>108</v>
      </c>
    </row>
    <row r="179" spans="2:65" s="1" customFormat="1" ht="60" customHeight="1">
      <c r="B179" s="126"/>
      <c r="C179" s="127" t="s">
        <v>254</v>
      </c>
      <c r="D179" s="127" t="s">
        <v>111</v>
      </c>
      <c r="E179" s="128" t="s">
        <v>255</v>
      </c>
      <c r="F179" s="129" t="s">
        <v>256</v>
      </c>
      <c r="G179" s="130" t="s">
        <v>114</v>
      </c>
      <c r="H179" s="131">
        <v>19.2</v>
      </c>
      <c r="I179" s="132"/>
      <c r="J179" s="132">
        <f>ROUND(I179*H179,2)</f>
        <v>0</v>
      </c>
      <c r="K179" s="129" t="s">
        <v>1</v>
      </c>
      <c r="L179" s="27"/>
      <c r="M179" s="133" t="s">
        <v>1</v>
      </c>
      <c r="N179" s="134" t="s">
        <v>33</v>
      </c>
      <c r="O179" s="135">
        <v>0</v>
      </c>
      <c r="P179" s="135">
        <f>O179*H179</f>
        <v>0</v>
      </c>
      <c r="Q179" s="135">
        <v>5.1999999999999995E-4</v>
      </c>
      <c r="R179" s="135">
        <f>Q179*H179</f>
        <v>9.9839999999999981E-3</v>
      </c>
      <c r="S179" s="135">
        <v>0</v>
      </c>
      <c r="T179" s="136">
        <f>S179*H179</f>
        <v>0</v>
      </c>
      <c r="AR179" s="137" t="s">
        <v>182</v>
      </c>
      <c r="AT179" s="137" t="s">
        <v>111</v>
      </c>
      <c r="AU179" s="137" t="s">
        <v>117</v>
      </c>
      <c r="AY179" s="15" t="s">
        <v>108</v>
      </c>
      <c r="BE179" s="138">
        <f>IF(N179="základná",J179,0)</f>
        <v>0</v>
      </c>
      <c r="BF179" s="138">
        <f>IF(N179="znížená",J179,0)</f>
        <v>0</v>
      </c>
      <c r="BG179" s="138">
        <f>IF(N179="zákl. prenesená",J179,0)</f>
        <v>0</v>
      </c>
      <c r="BH179" s="138">
        <f>IF(N179="zníž. prenesená",J179,0)</f>
        <v>0</v>
      </c>
      <c r="BI179" s="138">
        <f>IF(N179="nulová",J179,0)</f>
        <v>0</v>
      </c>
      <c r="BJ179" s="15" t="s">
        <v>117</v>
      </c>
      <c r="BK179" s="138">
        <f>ROUND(I179*H179,2)</f>
        <v>0</v>
      </c>
      <c r="BL179" s="15" t="s">
        <v>182</v>
      </c>
      <c r="BM179" s="137" t="s">
        <v>257</v>
      </c>
    </row>
    <row r="180" spans="2:65" s="1" customFormat="1" ht="39">
      <c r="B180" s="27"/>
      <c r="D180" s="140" t="s">
        <v>230</v>
      </c>
      <c r="F180" s="154" t="s">
        <v>258</v>
      </c>
      <c r="L180" s="27"/>
      <c r="M180" s="155"/>
      <c r="N180" s="50"/>
      <c r="O180" s="50"/>
      <c r="P180" s="50"/>
      <c r="Q180" s="50"/>
      <c r="R180" s="50"/>
      <c r="S180" s="50"/>
      <c r="T180" s="51"/>
      <c r="AT180" s="15" t="s">
        <v>230</v>
      </c>
      <c r="AU180" s="15" t="s">
        <v>117</v>
      </c>
    </row>
    <row r="181" spans="2:65" s="1" customFormat="1" ht="24" customHeight="1">
      <c r="B181" s="126"/>
      <c r="C181" s="127" t="s">
        <v>259</v>
      </c>
      <c r="D181" s="127" t="s">
        <v>111</v>
      </c>
      <c r="E181" s="128" t="s">
        <v>260</v>
      </c>
      <c r="F181" s="129" t="s">
        <v>261</v>
      </c>
      <c r="G181" s="130" t="s">
        <v>245</v>
      </c>
      <c r="H181" s="131">
        <v>11.321999999999999</v>
      </c>
      <c r="I181" s="132"/>
      <c r="J181" s="132">
        <f>ROUND(I181*H181,2)</f>
        <v>0</v>
      </c>
      <c r="K181" s="129" t="s">
        <v>115</v>
      </c>
      <c r="L181" s="27"/>
      <c r="M181" s="133" t="s">
        <v>1</v>
      </c>
      <c r="N181" s="134" t="s">
        <v>33</v>
      </c>
      <c r="O181" s="135">
        <v>0</v>
      </c>
      <c r="P181" s="135">
        <f>O181*H181</f>
        <v>0</v>
      </c>
      <c r="Q181" s="135">
        <v>0</v>
      </c>
      <c r="R181" s="135">
        <f>Q181*H181</f>
        <v>0</v>
      </c>
      <c r="S181" s="135">
        <v>0</v>
      </c>
      <c r="T181" s="136">
        <f>S181*H181</f>
        <v>0</v>
      </c>
      <c r="AR181" s="137" t="s">
        <v>182</v>
      </c>
      <c r="AT181" s="137" t="s">
        <v>111</v>
      </c>
      <c r="AU181" s="137" t="s">
        <v>117</v>
      </c>
      <c r="AY181" s="15" t="s">
        <v>108</v>
      </c>
      <c r="BE181" s="138">
        <f>IF(N181="základná",J181,0)</f>
        <v>0</v>
      </c>
      <c r="BF181" s="138">
        <f>IF(N181="znížená",J181,0)</f>
        <v>0</v>
      </c>
      <c r="BG181" s="138">
        <f>IF(N181="zákl. prenesená",J181,0)</f>
        <v>0</v>
      </c>
      <c r="BH181" s="138">
        <f>IF(N181="zníž. prenesená",J181,0)</f>
        <v>0</v>
      </c>
      <c r="BI181" s="138">
        <f>IF(N181="nulová",J181,0)</f>
        <v>0</v>
      </c>
      <c r="BJ181" s="15" t="s">
        <v>117</v>
      </c>
      <c r="BK181" s="138">
        <f>ROUND(I181*H181,2)</f>
        <v>0</v>
      </c>
      <c r="BL181" s="15" t="s">
        <v>182</v>
      </c>
      <c r="BM181" s="137" t="s">
        <v>262</v>
      </c>
    </row>
    <row r="182" spans="2:65" s="11" customFormat="1" ht="22.9" customHeight="1">
      <c r="B182" s="114"/>
      <c r="D182" s="115" t="s">
        <v>66</v>
      </c>
      <c r="E182" s="124" t="s">
        <v>263</v>
      </c>
      <c r="F182" s="124" t="s">
        <v>264</v>
      </c>
      <c r="J182" s="125">
        <f>BK182</f>
        <v>0</v>
      </c>
      <c r="L182" s="114"/>
      <c r="M182" s="118"/>
      <c r="N182" s="119"/>
      <c r="O182" s="119"/>
      <c r="P182" s="120">
        <f>SUM(P183:P186)</f>
        <v>74.557097999999996</v>
      </c>
      <c r="Q182" s="119"/>
      <c r="R182" s="120">
        <f>SUM(R183:R186)</f>
        <v>0.20918897999999997</v>
      </c>
      <c r="S182" s="119"/>
      <c r="T182" s="121">
        <f>SUM(T183:T186)</f>
        <v>0</v>
      </c>
      <c r="AR182" s="115" t="s">
        <v>117</v>
      </c>
      <c r="AT182" s="122" t="s">
        <v>66</v>
      </c>
      <c r="AU182" s="122" t="s">
        <v>72</v>
      </c>
      <c r="AY182" s="115" t="s">
        <v>108</v>
      </c>
      <c r="BK182" s="123">
        <f>SUM(BK183:BK186)</f>
        <v>0</v>
      </c>
    </row>
    <row r="183" spans="2:65" s="1" customFormat="1" ht="16.5" customHeight="1">
      <c r="B183" s="126"/>
      <c r="C183" s="127" t="s">
        <v>265</v>
      </c>
      <c r="D183" s="127" t="s">
        <v>111</v>
      </c>
      <c r="E183" s="128" t="s">
        <v>266</v>
      </c>
      <c r="F183" s="129" t="s">
        <v>267</v>
      </c>
      <c r="G183" s="130" t="s">
        <v>121</v>
      </c>
      <c r="H183" s="131">
        <v>536.38199999999995</v>
      </c>
      <c r="I183" s="132"/>
      <c r="J183" s="132">
        <f>ROUND(I183*H183,2)</f>
        <v>0</v>
      </c>
      <c r="K183" s="129" t="s">
        <v>115</v>
      </c>
      <c r="L183" s="27"/>
      <c r="M183" s="133" t="s">
        <v>1</v>
      </c>
      <c r="N183" s="134" t="s">
        <v>33</v>
      </c>
      <c r="O183" s="135">
        <v>7.4999999999999997E-2</v>
      </c>
      <c r="P183" s="135">
        <f>O183*H183</f>
        <v>40.228649999999995</v>
      </c>
      <c r="Q183" s="135">
        <v>3.8999999999999999E-4</v>
      </c>
      <c r="R183" s="135">
        <f>Q183*H183</f>
        <v>0.20918897999999997</v>
      </c>
      <c r="S183" s="135">
        <v>0</v>
      </c>
      <c r="T183" s="136">
        <f>S183*H183</f>
        <v>0</v>
      </c>
      <c r="AR183" s="137" t="s">
        <v>182</v>
      </c>
      <c r="AT183" s="137" t="s">
        <v>111</v>
      </c>
      <c r="AU183" s="137" t="s">
        <v>117</v>
      </c>
      <c r="AY183" s="15" t="s">
        <v>108</v>
      </c>
      <c r="BE183" s="138">
        <f>IF(N183="základná",J183,0)</f>
        <v>0</v>
      </c>
      <c r="BF183" s="138">
        <f>IF(N183="znížená",J183,0)</f>
        <v>0</v>
      </c>
      <c r="BG183" s="138">
        <f>IF(N183="zákl. prenesená",J183,0)</f>
        <v>0</v>
      </c>
      <c r="BH183" s="138">
        <f>IF(N183="zníž. prenesená",J183,0)</f>
        <v>0</v>
      </c>
      <c r="BI183" s="138">
        <f>IF(N183="nulová",J183,0)</f>
        <v>0</v>
      </c>
      <c r="BJ183" s="15" t="s">
        <v>117</v>
      </c>
      <c r="BK183" s="138">
        <f>ROUND(I183*H183,2)</f>
        <v>0</v>
      </c>
      <c r="BL183" s="15" t="s">
        <v>182</v>
      </c>
      <c r="BM183" s="137" t="s">
        <v>268</v>
      </c>
    </row>
    <row r="184" spans="2:65" s="12" customFormat="1">
      <c r="B184" s="139"/>
      <c r="D184" s="140" t="s">
        <v>127</v>
      </c>
      <c r="E184" s="141" t="s">
        <v>1</v>
      </c>
      <c r="F184" s="142" t="s">
        <v>269</v>
      </c>
      <c r="H184" s="143">
        <v>536.38199999999995</v>
      </c>
      <c r="L184" s="139"/>
      <c r="M184" s="144"/>
      <c r="N184" s="145"/>
      <c r="O184" s="145"/>
      <c r="P184" s="145"/>
      <c r="Q184" s="145"/>
      <c r="R184" s="145"/>
      <c r="S184" s="145"/>
      <c r="T184" s="146"/>
      <c r="AT184" s="141" t="s">
        <v>127</v>
      </c>
      <c r="AU184" s="141" t="s">
        <v>117</v>
      </c>
      <c r="AV184" s="12" t="s">
        <v>117</v>
      </c>
      <c r="AW184" s="12" t="s">
        <v>24</v>
      </c>
      <c r="AX184" s="12" t="s">
        <v>72</v>
      </c>
      <c r="AY184" s="141" t="s">
        <v>108</v>
      </c>
    </row>
    <row r="185" spans="2:65" s="1" customFormat="1" ht="24" customHeight="1">
      <c r="B185" s="126"/>
      <c r="C185" s="127" t="s">
        <v>270</v>
      </c>
      <c r="D185" s="127" t="s">
        <v>111</v>
      </c>
      <c r="E185" s="128" t="s">
        <v>271</v>
      </c>
      <c r="F185" s="129" t="s">
        <v>272</v>
      </c>
      <c r="G185" s="130" t="s">
        <v>121</v>
      </c>
      <c r="H185" s="131">
        <v>536.38199999999995</v>
      </c>
      <c r="I185" s="132"/>
      <c r="J185" s="132">
        <f>ROUND(I185*H185,2)</f>
        <v>0</v>
      </c>
      <c r="K185" s="129" t="s">
        <v>115</v>
      </c>
      <c r="L185" s="27"/>
      <c r="M185" s="133" t="s">
        <v>1</v>
      </c>
      <c r="N185" s="134" t="s">
        <v>33</v>
      </c>
      <c r="O185" s="135">
        <v>6.4000000000000001E-2</v>
      </c>
      <c r="P185" s="135">
        <f>O185*H185</f>
        <v>34.328447999999995</v>
      </c>
      <c r="Q185" s="135">
        <v>0</v>
      </c>
      <c r="R185" s="135">
        <f>Q185*H185</f>
        <v>0</v>
      </c>
      <c r="S185" s="135">
        <v>0</v>
      </c>
      <c r="T185" s="136">
        <f>S185*H185</f>
        <v>0</v>
      </c>
      <c r="AR185" s="137" t="s">
        <v>182</v>
      </c>
      <c r="AT185" s="137" t="s">
        <v>111</v>
      </c>
      <c r="AU185" s="137" t="s">
        <v>117</v>
      </c>
      <c r="AY185" s="15" t="s">
        <v>108</v>
      </c>
      <c r="BE185" s="138">
        <f>IF(N185="základná",J185,0)</f>
        <v>0</v>
      </c>
      <c r="BF185" s="138">
        <f>IF(N185="znížená",J185,0)</f>
        <v>0</v>
      </c>
      <c r="BG185" s="138">
        <f>IF(N185="zákl. prenesená",J185,0)</f>
        <v>0</v>
      </c>
      <c r="BH185" s="138">
        <f>IF(N185="zníž. prenesená",J185,0)</f>
        <v>0</v>
      </c>
      <c r="BI185" s="138">
        <f>IF(N185="nulová",J185,0)</f>
        <v>0</v>
      </c>
      <c r="BJ185" s="15" t="s">
        <v>117</v>
      </c>
      <c r="BK185" s="138">
        <f>ROUND(I185*H185,2)</f>
        <v>0</v>
      </c>
      <c r="BL185" s="15" t="s">
        <v>182</v>
      </c>
      <c r="BM185" s="137" t="s">
        <v>273</v>
      </c>
    </row>
    <row r="186" spans="2:65" s="12" customFormat="1">
      <c r="B186" s="139"/>
      <c r="D186" s="140" t="s">
        <v>127</v>
      </c>
      <c r="E186" s="141" t="s">
        <v>1</v>
      </c>
      <c r="F186" s="142" t="s">
        <v>269</v>
      </c>
      <c r="H186" s="143">
        <v>536.38199999999995</v>
      </c>
      <c r="L186" s="139"/>
      <c r="M186" s="144"/>
      <c r="N186" s="145"/>
      <c r="O186" s="145"/>
      <c r="P186" s="145"/>
      <c r="Q186" s="145"/>
      <c r="R186" s="145"/>
      <c r="S186" s="145"/>
      <c r="T186" s="146"/>
      <c r="AT186" s="141" t="s">
        <v>127</v>
      </c>
      <c r="AU186" s="141" t="s">
        <v>117</v>
      </c>
      <c r="AV186" s="12" t="s">
        <v>117</v>
      </c>
      <c r="AW186" s="12" t="s">
        <v>24</v>
      </c>
      <c r="AX186" s="12" t="s">
        <v>72</v>
      </c>
      <c r="AY186" s="141" t="s">
        <v>108</v>
      </c>
    </row>
    <row r="187" spans="2:65" s="11" customFormat="1" ht="25.9" customHeight="1">
      <c r="B187" s="114"/>
      <c r="D187" s="115" t="s">
        <v>66</v>
      </c>
      <c r="E187" s="116" t="s">
        <v>274</v>
      </c>
      <c r="F187" s="116" t="s">
        <v>275</v>
      </c>
      <c r="J187" s="117">
        <f>BK187</f>
        <v>0</v>
      </c>
      <c r="L187" s="114"/>
      <c r="M187" s="118"/>
      <c r="N187" s="119"/>
      <c r="O187" s="119"/>
      <c r="P187" s="120">
        <f>P188</f>
        <v>0</v>
      </c>
      <c r="Q187" s="119"/>
      <c r="R187" s="120">
        <f>R188</f>
        <v>0</v>
      </c>
      <c r="S187" s="119"/>
      <c r="T187" s="121">
        <f>T188</f>
        <v>0</v>
      </c>
      <c r="AR187" s="115" t="s">
        <v>123</v>
      </c>
      <c r="AT187" s="122" t="s">
        <v>66</v>
      </c>
      <c r="AU187" s="122" t="s">
        <v>67</v>
      </c>
      <c r="AY187" s="115" t="s">
        <v>108</v>
      </c>
      <c r="BK187" s="123">
        <f>BK188</f>
        <v>0</v>
      </c>
    </row>
    <row r="188" spans="2:65" s="11" customFormat="1" ht="22.9" customHeight="1">
      <c r="B188" s="114"/>
      <c r="D188" s="115" t="s">
        <v>66</v>
      </c>
      <c r="E188" s="124" t="s">
        <v>276</v>
      </c>
      <c r="F188" s="124" t="s">
        <v>277</v>
      </c>
      <c r="J188" s="125">
        <f>BK188</f>
        <v>0</v>
      </c>
      <c r="L188" s="114"/>
      <c r="M188" s="118"/>
      <c r="N188" s="119"/>
      <c r="O188" s="119"/>
      <c r="P188" s="120">
        <f>SUM(P189:P192)</f>
        <v>0</v>
      </c>
      <c r="Q188" s="119"/>
      <c r="R188" s="120">
        <f>SUM(R189:R192)</f>
        <v>0</v>
      </c>
      <c r="S188" s="119"/>
      <c r="T188" s="121">
        <f>SUM(T189:T192)</f>
        <v>0</v>
      </c>
      <c r="AR188" s="115" t="s">
        <v>123</v>
      </c>
      <c r="AT188" s="122" t="s">
        <v>66</v>
      </c>
      <c r="AU188" s="122" t="s">
        <v>72</v>
      </c>
      <c r="AY188" s="115" t="s">
        <v>108</v>
      </c>
      <c r="BK188" s="123">
        <f>SUM(BK189:BK192)</f>
        <v>0</v>
      </c>
    </row>
    <row r="189" spans="2:65" s="1" customFormat="1" ht="16.5" customHeight="1">
      <c r="B189" s="126"/>
      <c r="C189" s="127" t="s">
        <v>278</v>
      </c>
      <c r="D189" s="127" t="s">
        <v>111</v>
      </c>
      <c r="E189" s="128" t="s">
        <v>279</v>
      </c>
      <c r="F189" s="129" t="s">
        <v>280</v>
      </c>
      <c r="G189" s="130" t="s">
        <v>146</v>
      </c>
      <c r="H189" s="131">
        <v>18</v>
      </c>
      <c r="I189" s="132"/>
      <c r="J189" s="132">
        <f>ROUND(I189*H189,2)</f>
        <v>0</v>
      </c>
      <c r="K189" s="129" t="s">
        <v>1</v>
      </c>
      <c r="L189" s="27"/>
      <c r="M189" s="133" t="s">
        <v>1</v>
      </c>
      <c r="N189" s="134" t="s">
        <v>33</v>
      </c>
      <c r="O189" s="135">
        <v>0</v>
      </c>
      <c r="P189" s="135">
        <f>O189*H189</f>
        <v>0</v>
      </c>
      <c r="Q189" s="135">
        <v>0</v>
      </c>
      <c r="R189" s="135">
        <f>Q189*H189</f>
        <v>0</v>
      </c>
      <c r="S189" s="135">
        <v>0</v>
      </c>
      <c r="T189" s="136">
        <f>S189*H189</f>
        <v>0</v>
      </c>
      <c r="AR189" s="137" t="s">
        <v>281</v>
      </c>
      <c r="AT189" s="137" t="s">
        <v>111</v>
      </c>
      <c r="AU189" s="137" t="s">
        <v>117</v>
      </c>
      <c r="AY189" s="15" t="s">
        <v>108</v>
      </c>
      <c r="BE189" s="138">
        <f>IF(N189="základná",J189,0)</f>
        <v>0</v>
      </c>
      <c r="BF189" s="138">
        <f>IF(N189="znížená",J189,0)</f>
        <v>0</v>
      </c>
      <c r="BG189" s="138">
        <f>IF(N189="zákl. prenesená",J189,0)</f>
        <v>0</v>
      </c>
      <c r="BH189" s="138">
        <f>IF(N189="zníž. prenesená",J189,0)</f>
        <v>0</v>
      </c>
      <c r="BI189" s="138">
        <f>IF(N189="nulová",J189,0)</f>
        <v>0</v>
      </c>
      <c r="BJ189" s="15" t="s">
        <v>117</v>
      </c>
      <c r="BK189" s="138">
        <f>ROUND(I189*H189,2)</f>
        <v>0</v>
      </c>
      <c r="BL189" s="15" t="s">
        <v>281</v>
      </c>
      <c r="BM189" s="137" t="s">
        <v>282</v>
      </c>
    </row>
    <row r="190" spans="2:65" s="1" customFormat="1" ht="24" customHeight="1">
      <c r="B190" s="126"/>
      <c r="C190" s="127" t="s">
        <v>283</v>
      </c>
      <c r="D190" s="127" t="s">
        <v>111</v>
      </c>
      <c r="E190" s="128" t="s">
        <v>284</v>
      </c>
      <c r="F190" s="129" t="s">
        <v>285</v>
      </c>
      <c r="G190" s="130" t="s">
        <v>146</v>
      </c>
      <c r="H190" s="131">
        <v>18</v>
      </c>
      <c r="I190" s="132"/>
      <c r="J190" s="132">
        <f>ROUND(I190*H190,2)</f>
        <v>0</v>
      </c>
      <c r="K190" s="129" t="s">
        <v>1</v>
      </c>
      <c r="L190" s="27"/>
      <c r="M190" s="133" t="s">
        <v>1</v>
      </c>
      <c r="N190" s="134" t="s">
        <v>33</v>
      </c>
      <c r="O190" s="135">
        <v>0</v>
      </c>
      <c r="P190" s="135">
        <f>O190*H190</f>
        <v>0</v>
      </c>
      <c r="Q190" s="135">
        <v>0</v>
      </c>
      <c r="R190" s="135">
        <f>Q190*H190</f>
        <v>0</v>
      </c>
      <c r="S190" s="135">
        <v>0</v>
      </c>
      <c r="T190" s="136">
        <f>S190*H190</f>
        <v>0</v>
      </c>
      <c r="AR190" s="137" t="s">
        <v>281</v>
      </c>
      <c r="AT190" s="137" t="s">
        <v>111</v>
      </c>
      <c r="AU190" s="137" t="s">
        <v>117</v>
      </c>
      <c r="AY190" s="15" t="s">
        <v>108</v>
      </c>
      <c r="BE190" s="138">
        <f>IF(N190="základná",J190,0)</f>
        <v>0</v>
      </c>
      <c r="BF190" s="138">
        <f>IF(N190="znížená",J190,0)</f>
        <v>0</v>
      </c>
      <c r="BG190" s="138">
        <f>IF(N190="zákl. prenesená",J190,0)</f>
        <v>0</v>
      </c>
      <c r="BH190" s="138">
        <f>IF(N190="zníž. prenesená",J190,0)</f>
        <v>0</v>
      </c>
      <c r="BI190" s="138">
        <f>IF(N190="nulová",J190,0)</f>
        <v>0</v>
      </c>
      <c r="BJ190" s="15" t="s">
        <v>117</v>
      </c>
      <c r="BK190" s="138">
        <f>ROUND(I190*H190,2)</f>
        <v>0</v>
      </c>
      <c r="BL190" s="15" t="s">
        <v>281</v>
      </c>
      <c r="BM190" s="137" t="s">
        <v>286</v>
      </c>
    </row>
    <row r="191" spans="2:65" s="1" customFormat="1" ht="36" customHeight="1">
      <c r="B191" s="126"/>
      <c r="C191" s="127" t="s">
        <v>287</v>
      </c>
      <c r="D191" s="127" t="s">
        <v>111</v>
      </c>
      <c r="E191" s="128" t="s">
        <v>288</v>
      </c>
      <c r="F191" s="129" t="s">
        <v>289</v>
      </c>
      <c r="G191" s="130" t="s">
        <v>114</v>
      </c>
      <c r="H191" s="131">
        <v>18</v>
      </c>
      <c r="I191" s="132"/>
      <c r="J191" s="132">
        <f>ROUND(I191*H191,2)</f>
        <v>0</v>
      </c>
      <c r="K191" s="129" t="s">
        <v>1</v>
      </c>
      <c r="L191" s="27"/>
      <c r="M191" s="133" t="s">
        <v>1</v>
      </c>
      <c r="N191" s="134" t="s">
        <v>33</v>
      </c>
      <c r="O191" s="135">
        <v>0</v>
      </c>
      <c r="P191" s="135">
        <f>O191*H191</f>
        <v>0</v>
      </c>
      <c r="Q191" s="135">
        <v>0</v>
      </c>
      <c r="R191" s="135">
        <f>Q191*H191</f>
        <v>0</v>
      </c>
      <c r="S191" s="135">
        <v>0</v>
      </c>
      <c r="T191" s="136">
        <f>S191*H191</f>
        <v>0</v>
      </c>
      <c r="AR191" s="137" t="s">
        <v>281</v>
      </c>
      <c r="AT191" s="137" t="s">
        <v>111</v>
      </c>
      <c r="AU191" s="137" t="s">
        <v>117</v>
      </c>
      <c r="AY191" s="15" t="s">
        <v>108</v>
      </c>
      <c r="BE191" s="138">
        <f>IF(N191="základná",J191,0)</f>
        <v>0</v>
      </c>
      <c r="BF191" s="138">
        <f>IF(N191="znížená",J191,0)</f>
        <v>0</v>
      </c>
      <c r="BG191" s="138">
        <f>IF(N191="zákl. prenesená",J191,0)</f>
        <v>0</v>
      </c>
      <c r="BH191" s="138">
        <f>IF(N191="zníž. prenesená",J191,0)</f>
        <v>0</v>
      </c>
      <c r="BI191" s="138">
        <f>IF(N191="nulová",J191,0)</f>
        <v>0</v>
      </c>
      <c r="BJ191" s="15" t="s">
        <v>117</v>
      </c>
      <c r="BK191" s="138">
        <f>ROUND(I191*H191,2)</f>
        <v>0</v>
      </c>
      <c r="BL191" s="15" t="s">
        <v>281</v>
      </c>
      <c r="BM191" s="137" t="s">
        <v>290</v>
      </c>
    </row>
    <row r="192" spans="2:65" s="1" customFormat="1" ht="36" customHeight="1">
      <c r="B192" s="126"/>
      <c r="C192" s="127" t="s">
        <v>291</v>
      </c>
      <c r="D192" s="127" t="s">
        <v>111</v>
      </c>
      <c r="E192" s="128" t="s">
        <v>292</v>
      </c>
      <c r="F192" s="129" t="s">
        <v>293</v>
      </c>
      <c r="G192" s="130" t="s">
        <v>146</v>
      </c>
      <c r="H192" s="131">
        <v>8</v>
      </c>
      <c r="I192" s="132"/>
      <c r="J192" s="132">
        <f>ROUND(I192*H192,2)</f>
        <v>0</v>
      </c>
      <c r="K192" s="129" t="s">
        <v>1</v>
      </c>
      <c r="L192" s="27"/>
      <c r="M192" s="156" t="s">
        <v>1</v>
      </c>
      <c r="N192" s="157" t="s">
        <v>33</v>
      </c>
      <c r="O192" s="158">
        <v>0</v>
      </c>
      <c r="P192" s="158">
        <f>O192*H192</f>
        <v>0</v>
      </c>
      <c r="Q192" s="158">
        <v>0</v>
      </c>
      <c r="R192" s="158">
        <f>Q192*H192</f>
        <v>0</v>
      </c>
      <c r="S192" s="158">
        <v>0</v>
      </c>
      <c r="T192" s="159">
        <f>S192*H192</f>
        <v>0</v>
      </c>
      <c r="AR192" s="137" t="s">
        <v>281</v>
      </c>
      <c r="AT192" s="137" t="s">
        <v>111</v>
      </c>
      <c r="AU192" s="137" t="s">
        <v>117</v>
      </c>
      <c r="AY192" s="15" t="s">
        <v>108</v>
      </c>
      <c r="BE192" s="138">
        <f>IF(N192="základná",J192,0)</f>
        <v>0</v>
      </c>
      <c r="BF192" s="138">
        <f>IF(N192="znížená",J192,0)</f>
        <v>0</v>
      </c>
      <c r="BG192" s="138">
        <f>IF(N192="zákl. prenesená",J192,0)</f>
        <v>0</v>
      </c>
      <c r="BH192" s="138">
        <f>IF(N192="zníž. prenesená",J192,0)</f>
        <v>0</v>
      </c>
      <c r="BI192" s="138">
        <f>IF(N192="nulová",J192,0)</f>
        <v>0</v>
      </c>
      <c r="BJ192" s="15" t="s">
        <v>117</v>
      </c>
      <c r="BK192" s="138">
        <f>ROUND(I192*H192,2)</f>
        <v>0</v>
      </c>
      <c r="BL192" s="15" t="s">
        <v>281</v>
      </c>
      <c r="BM192" s="137" t="s">
        <v>294</v>
      </c>
    </row>
    <row r="193" spans="2:12" s="1" customFormat="1" ht="6.95" customHeight="1">
      <c r="B193" s="39"/>
      <c r="C193" s="40"/>
      <c r="D193" s="40"/>
      <c r="E193" s="40"/>
      <c r="F193" s="40"/>
      <c r="G193" s="40"/>
      <c r="H193" s="40"/>
      <c r="I193" s="40"/>
      <c r="J193" s="40"/>
      <c r="K193" s="40"/>
      <c r="L193" s="27"/>
    </row>
  </sheetData>
  <autoFilter ref="C125:K19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1 - Stavebná časť</vt:lpstr>
      <vt:lpstr>'1 - Stavebná časť'!Názvy_tlače</vt:lpstr>
      <vt:lpstr>'Rekapitulácia stavby'!Názvy_tlače</vt:lpstr>
      <vt:lpstr>'1 - Stavebná časť'!Oblasť_tlače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rusnáková</dc:creator>
  <cp:lastModifiedBy>Iveta</cp:lastModifiedBy>
  <dcterms:created xsi:type="dcterms:W3CDTF">2021-04-08T15:11:50Z</dcterms:created>
  <dcterms:modified xsi:type="dcterms:W3CDTF">2021-07-12T04:22:31Z</dcterms:modified>
</cp:coreProperties>
</file>