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halova16-my.sharepoint.com/personal/jarmila_mrazova_spsehalova_sk/Documents/Dokumenty/VO/VO_2026_3_Údržba/3. Výzva_údržba/"/>
    </mc:Choice>
  </mc:AlternateContent>
  <xr:revisionPtr revIDLastSave="5" documentId="8_{BB28C446-D6A3-4F21-86AA-67381023BB6F}" xr6:coauthVersionLast="47" xr6:coauthVersionMax="47" xr10:uidLastSave="{2636FB5E-77F4-4C07-8FF9-43FF4E84184F}"/>
  <bookViews>
    <workbookView xWindow="-120" yWindow="-120" windowWidth="29040" windowHeight="15720" xr2:uid="{00000000-000D-0000-FFFF-FFFF00000000}"/>
  </bookViews>
  <sheets>
    <sheet name="Rekapitulácia stavby" sheetId="1" r:id="rId1"/>
    <sheet name="01 - Obnova hygienického ..." sheetId="2" r:id="rId2"/>
    <sheet name="02 - Havarijný stav - Spr..." sheetId="3" r:id="rId3"/>
    <sheet name="03 - Havarijný stav - vým..." sheetId="4" r:id="rId4"/>
    <sheet name="04 - Havarijný stav - lež..." sheetId="5" r:id="rId5"/>
  </sheets>
  <definedNames>
    <definedName name="_xlnm._FilterDatabase" localSheetId="1" hidden="1">'01 - Obnova hygienického ...'!$C$131:$K$155</definedName>
    <definedName name="_xlnm._FilterDatabase" localSheetId="2" hidden="1">'02 - Havarijný stav - Spr...'!$C$144:$K$280</definedName>
    <definedName name="_xlnm._FilterDatabase" localSheetId="3" hidden="1">'03 - Havarijný stav - vým...'!$C$131:$K$174</definedName>
    <definedName name="_xlnm._FilterDatabase" localSheetId="4" hidden="1">'04 - Havarijný stav - lež...'!$C$139:$K$235</definedName>
    <definedName name="_xlnm.Print_Titles" localSheetId="1">'01 - Obnova hygienického ...'!$131:$131</definedName>
    <definedName name="_xlnm.Print_Titles" localSheetId="2">'02 - Havarijný stav - Spr...'!$144:$144</definedName>
    <definedName name="_xlnm.Print_Titles" localSheetId="3">'03 - Havarijný stav - vým...'!$131:$131</definedName>
    <definedName name="_xlnm.Print_Titles" localSheetId="4">'04 - Havarijný stav - lež...'!$139:$139</definedName>
    <definedName name="_xlnm.Print_Titles" localSheetId="0">'Rekapitulácia stavby'!$92:$92</definedName>
    <definedName name="_xlnm.Print_Area" localSheetId="1">'01 - Obnova hygienického ...'!$C$4:$J$76,'01 - Obnova hygienického ...'!$C$82:$J$113,'01 - Obnova hygienického ...'!$C$119:$J$155</definedName>
    <definedName name="_xlnm.Print_Area" localSheetId="2">'02 - Havarijný stav - Spr...'!$C$4:$J$76,'02 - Havarijný stav - Spr...'!$C$82:$J$126,'02 - Havarijný stav - Spr...'!$C$132:$J$280</definedName>
    <definedName name="_xlnm.Print_Area" localSheetId="3">'03 - Havarijný stav - vým...'!$C$4:$J$76,'03 - Havarijný stav - vým...'!$C$82:$J$113,'03 - Havarijný stav - vým...'!$C$119:$J$174</definedName>
    <definedName name="_xlnm.Print_Area" localSheetId="4">'04 - Havarijný stav - lež...'!$C$4:$J$76,'04 - Havarijný stav - lež...'!$C$82:$J$121,'04 - Havarijný stav - lež...'!$C$127:$J$235</definedName>
    <definedName name="_xlnm.Print_Area" localSheetId="0">'Rekapitulácia stavby'!$D$4:$AO$76,'Rekapitulácia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5" l="1"/>
  <c r="J38" i="5"/>
  <c r="AY98" i="1"/>
  <c r="J37" i="5"/>
  <c r="AX98" i="1"/>
  <c r="BI235" i="5"/>
  <c r="BH235" i="5"/>
  <c r="BG235" i="5"/>
  <c r="BE235" i="5"/>
  <c r="BK235" i="5"/>
  <c r="J235" i="5"/>
  <c r="BF235" i="5"/>
  <c r="BI234" i="5"/>
  <c r="BH234" i="5"/>
  <c r="BG234" i="5"/>
  <c r="BE234" i="5"/>
  <c r="BK234" i="5"/>
  <c r="J234" i="5" s="1"/>
  <c r="BF234" i="5" s="1"/>
  <c r="BI233" i="5"/>
  <c r="BH233" i="5"/>
  <c r="BG233" i="5"/>
  <c r="BE233" i="5"/>
  <c r="BK233" i="5"/>
  <c r="J233" i="5" s="1"/>
  <c r="BF233" i="5" s="1"/>
  <c r="BI232" i="5"/>
  <c r="BH232" i="5"/>
  <c r="BG232" i="5"/>
  <c r="BE232" i="5"/>
  <c r="BK232" i="5"/>
  <c r="J232" i="5" s="1"/>
  <c r="BF232" i="5" s="1"/>
  <c r="BI231" i="5"/>
  <c r="BH231" i="5"/>
  <c r="BG231" i="5"/>
  <c r="BE231" i="5"/>
  <c r="BK231" i="5"/>
  <c r="J231" i="5" s="1"/>
  <c r="BF231" i="5" s="1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3" i="5"/>
  <c r="BH173" i="5"/>
  <c r="BG173" i="5"/>
  <c r="BE173" i="5"/>
  <c r="T173" i="5"/>
  <c r="T172" i="5"/>
  <c r="R173" i="5"/>
  <c r="R172" i="5"/>
  <c r="P173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F136" i="5"/>
  <c r="F134" i="5"/>
  <c r="E132" i="5"/>
  <c r="BI119" i="5"/>
  <c r="BH119" i="5"/>
  <c r="BG119" i="5"/>
  <c r="BE119" i="5"/>
  <c r="BI118" i="5"/>
  <c r="BH118" i="5"/>
  <c r="BG118" i="5"/>
  <c r="BF118" i="5"/>
  <c r="BE118" i="5"/>
  <c r="BI117" i="5"/>
  <c r="BH117" i="5"/>
  <c r="BG117" i="5"/>
  <c r="BF117" i="5"/>
  <c r="BE117" i="5"/>
  <c r="BI116" i="5"/>
  <c r="BH116" i="5"/>
  <c r="BG116" i="5"/>
  <c r="BF116" i="5"/>
  <c r="BE116" i="5"/>
  <c r="BI115" i="5"/>
  <c r="BH115" i="5"/>
  <c r="BG115" i="5"/>
  <c r="BF115" i="5"/>
  <c r="BE115" i="5"/>
  <c r="BI114" i="5"/>
  <c r="BH114" i="5"/>
  <c r="BG114" i="5"/>
  <c r="BF114" i="5"/>
  <c r="BE114" i="5"/>
  <c r="F91" i="5"/>
  <c r="F89" i="5"/>
  <c r="E87" i="5"/>
  <c r="J24" i="5"/>
  <c r="E24" i="5"/>
  <c r="J92" i="5" s="1"/>
  <c r="J23" i="5"/>
  <c r="J21" i="5"/>
  <c r="E21" i="5"/>
  <c r="J136" i="5" s="1"/>
  <c r="J20" i="5"/>
  <c r="J18" i="5"/>
  <c r="E18" i="5"/>
  <c r="F137" i="5" s="1"/>
  <c r="J17" i="5"/>
  <c r="J12" i="5"/>
  <c r="J134" i="5" s="1"/>
  <c r="E7" i="5"/>
  <c r="E130" i="5"/>
  <c r="J39" i="4"/>
  <c r="J38" i="4"/>
  <c r="AY97" i="1" s="1"/>
  <c r="J37" i="4"/>
  <c r="AX97" i="1" s="1"/>
  <c r="BI174" i="4"/>
  <c r="BH174" i="4"/>
  <c r="BG174" i="4"/>
  <c r="BE174" i="4"/>
  <c r="BK174" i="4"/>
  <c r="J174" i="4" s="1"/>
  <c r="BF174" i="4" s="1"/>
  <c r="BI173" i="4"/>
  <c r="BH173" i="4"/>
  <c r="BG173" i="4"/>
  <c r="BE173" i="4"/>
  <c r="BK173" i="4"/>
  <c r="J173" i="4"/>
  <c r="BF173" i="4" s="1"/>
  <c r="BI172" i="4"/>
  <c r="BH172" i="4"/>
  <c r="BG172" i="4"/>
  <c r="BE172" i="4"/>
  <c r="BK172" i="4"/>
  <c r="J172" i="4" s="1"/>
  <c r="BF172" i="4" s="1"/>
  <c r="BI171" i="4"/>
  <c r="BH171" i="4"/>
  <c r="BG171" i="4"/>
  <c r="BE171" i="4"/>
  <c r="BK171" i="4"/>
  <c r="J171" i="4"/>
  <c r="BF171" i="4" s="1"/>
  <c r="BI170" i="4"/>
  <c r="BH170" i="4"/>
  <c r="BG170" i="4"/>
  <c r="BE170" i="4"/>
  <c r="BK170" i="4"/>
  <c r="J170" i="4" s="1"/>
  <c r="BF170" i="4" s="1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F128" i="4"/>
  <c r="F126" i="4"/>
  <c r="E124" i="4"/>
  <c r="BI111" i="4"/>
  <c r="BH111" i="4"/>
  <c r="BG111" i="4"/>
  <c r="BE111" i="4"/>
  <c r="BI110" i="4"/>
  <c r="BH110" i="4"/>
  <c r="BG110" i="4"/>
  <c r="BF110" i="4"/>
  <c r="BE110" i="4"/>
  <c r="BI109" i="4"/>
  <c r="BH109" i="4"/>
  <c r="BG109" i="4"/>
  <c r="BF109" i="4"/>
  <c r="BE109" i="4"/>
  <c r="BI108" i="4"/>
  <c r="BH108" i="4"/>
  <c r="BG108" i="4"/>
  <c r="BF108" i="4"/>
  <c r="BE108" i="4"/>
  <c r="BI107" i="4"/>
  <c r="BH107" i="4"/>
  <c r="BG107" i="4"/>
  <c r="BF107" i="4"/>
  <c r="BE107" i="4"/>
  <c r="BI106" i="4"/>
  <c r="BH106" i="4"/>
  <c r="BG106" i="4"/>
  <c r="BF106" i="4"/>
  <c r="BE106" i="4"/>
  <c r="F91" i="4"/>
  <c r="F89" i="4"/>
  <c r="E87" i="4"/>
  <c r="J24" i="4"/>
  <c r="E24" i="4"/>
  <c r="J129" i="4" s="1"/>
  <c r="J23" i="4"/>
  <c r="J21" i="4"/>
  <c r="E21" i="4"/>
  <c r="J91" i="4" s="1"/>
  <c r="J20" i="4"/>
  <c r="J18" i="4"/>
  <c r="E18" i="4"/>
  <c r="F129" i="4" s="1"/>
  <c r="J17" i="4"/>
  <c r="J12" i="4"/>
  <c r="J126" i="4" s="1"/>
  <c r="E7" i="4"/>
  <c r="E85" i="4"/>
  <c r="J39" i="3"/>
  <c r="J38" i="3"/>
  <c r="AY96" i="1" s="1"/>
  <c r="J37" i="3"/>
  <c r="AX96" i="1" s="1"/>
  <c r="BI280" i="3"/>
  <c r="BH280" i="3"/>
  <c r="BG280" i="3"/>
  <c r="BE280" i="3"/>
  <c r="BK280" i="3"/>
  <c r="J280" i="3" s="1"/>
  <c r="BF280" i="3" s="1"/>
  <c r="BI279" i="3"/>
  <c r="BH279" i="3"/>
  <c r="BG279" i="3"/>
  <c r="BE279" i="3"/>
  <c r="BK279" i="3"/>
  <c r="J279" i="3"/>
  <c r="BF279" i="3" s="1"/>
  <c r="BI278" i="3"/>
  <c r="BH278" i="3"/>
  <c r="BG278" i="3"/>
  <c r="BE278" i="3"/>
  <c r="BK278" i="3"/>
  <c r="J278" i="3" s="1"/>
  <c r="BF278" i="3" s="1"/>
  <c r="BI277" i="3"/>
  <c r="BH277" i="3"/>
  <c r="BG277" i="3"/>
  <c r="BE277" i="3"/>
  <c r="BK277" i="3"/>
  <c r="J277" i="3" s="1"/>
  <c r="BF277" i="3" s="1"/>
  <c r="BI276" i="3"/>
  <c r="BH276" i="3"/>
  <c r="BG276" i="3"/>
  <c r="BE276" i="3"/>
  <c r="BK276" i="3"/>
  <c r="J276" i="3" s="1"/>
  <c r="BF276" i="3" s="1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2" i="3"/>
  <c r="BH182" i="3"/>
  <c r="BG182" i="3"/>
  <c r="BE182" i="3"/>
  <c r="T182" i="3"/>
  <c r="T181" i="3" s="1"/>
  <c r="R182" i="3"/>
  <c r="R181" i="3" s="1"/>
  <c r="P182" i="3"/>
  <c r="P181" i="3" s="1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F141" i="3"/>
  <c r="F139" i="3"/>
  <c r="E137" i="3"/>
  <c r="BI124" i="3"/>
  <c r="BH124" i="3"/>
  <c r="BG124" i="3"/>
  <c r="BE124" i="3"/>
  <c r="BI123" i="3"/>
  <c r="BH123" i="3"/>
  <c r="BG123" i="3"/>
  <c r="BF123" i="3"/>
  <c r="BE123" i="3"/>
  <c r="BI122" i="3"/>
  <c r="BH122" i="3"/>
  <c r="BG122" i="3"/>
  <c r="BF122" i="3"/>
  <c r="BE122" i="3"/>
  <c r="BI121" i="3"/>
  <c r="BH121" i="3"/>
  <c r="BG121" i="3"/>
  <c r="BF121" i="3"/>
  <c r="BE121" i="3"/>
  <c r="BI120" i="3"/>
  <c r="BH120" i="3"/>
  <c r="BG120" i="3"/>
  <c r="BF120" i="3"/>
  <c r="BE120" i="3"/>
  <c r="BI119" i="3"/>
  <c r="BH119" i="3"/>
  <c r="BG119" i="3"/>
  <c r="BF119" i="3"/>
  <c r="BE119" i="3"/>
  <c r="F91" i="3"/>
  <c r="F89" i="3"/>
  <c r="E87" i="3"/>
  <c r="J24" i="3"/>
  <c r="E24" i="3"/>
  <c r="J142" i="3"/>
  <c r="J23" i="3"/>
  <c r="J21" i="3"/>
  <c r="E21" i="3"/>
  <c r="J141" i="3"/>
  <c r="J20" i="3"/>
  <c r="J18" i="3"/>
  <c r="E18" i="3"/>
  <c r="F142" i="3"/>
  <c r="J17" i="3"/>
  <c r="J12" i="3"/>
  <c r="J89" i="3" s="1"/>
  <c r="E7" i="3"/>
  <c r="E135" i="3" s="1"/>
  <c r="J39" i="2"/>
  <c r="J38" i="2"/>
  <c r="AY95" i="1"/>
  <c r="J37" i="2"/>
  <c r="AX95" i="1"/>
  <c r="BI155" i="2"/>
  <c r="BH155" i="2"/>
  <c r="BG155" i="2"/>
  <c r="BE155" i="2"/>
  <c r="BK155" i="2"/>
  <c r="J155" i="2"/>
  <c r="BF155" i="2" s="1"/>
  <c r="BI154" i="2"/>
  <c r="BH154" i="2"/>
  <c r="BG154" i="2"/>
  <c r="BE154" i="2"/>
  <c r="BK154" i="2"/>
  <c r="J154" i="2" s="1"/>
  <c r="BF154" i="2" s="1"/>
  <c r="BI153" i="2"/>
  <c r="BH153" i="2"/>
  <c r="BG153" i="2"/>
  <c r="BE153" i="2"/>
  <c r="BK153" i="2"/>
  <c r="J153" i="2"/>
  <c r="BF153" i="2" s="1"/>
  <c r="BI152" i="2"/>
  <c r="BH152" i="2"/>
  <c r="BG152" i="2"/>
  <c r="BE152" i="2"/>
  <c r="BK152" i="2"/>
  <c r="J152" i="2" s="1"/>
  <c r="BF152" i="2" s="1"/>
  <c r="BI151" i="2"/>
  <c r="BH151" i="2"/>
  <c r="BG151" i="2"/>
  <c r="BE151" i="2"/>
  <c r="BK151" i="2"/>
  <c r="J151" i="2"/>
  <c r="BF151" i="2" s="1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T140" i="2" s="1"/>
  <c r="T139" i="2" s="1"/>
  <c r="R141" i="2"/>
  <c r="R140" i="2" s="1"/>
  <c r="R139" i="2" s="1"/>
  <c r="P141" i="2"/>
  <c r="P140" i="2" s="1"/>
  <c r="P139" i="2" s="1"/>
  <c r="BI138" i="2"/>
  <c r="BH138" i="2"/>
  <c r="BG138" i="2"/>
  <c r="BE138" i="2"/>
  <c r="T138" i="2"/>
  <c r="T137" i="2"/>
  <c r="R138" i="2"/>
  <c r="R137" i="2"/>
  <c r="P138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F128" i="2"/>
  <c r="F126" i="2"/>
  <c r="E124" i="2"/>
  <c r="BI111" i="2"/>
  <c r="BH111" i="2"/>
  <c r="BG111" i="2"/>
  <c r="BE111" i="2"/>
  <c r="BI110" i="2"/>
  <c r="BH110" i="2"/>
  <c r="BG110" i="2"/>
  <c r="BF110" i="2"/>
  <c r="BE110" i="2"/>
  <c r="BI109" i="2"/>
  <c r="BH109" i="2"/>
  <c r="BG109" i="2"/>
  <c r="BF109" i="2"/>
  <c r="BE109" i="2"/>
  <c r="BI108" i="2"/>
  <c r="BH108" i="2"/>
  <c r="BG108" i="2"/>
  <c r="BF108" i="2"/>
  <c r="BE108" i="2"/>
  <c r="BI107" i="2"/>
  <c r="BH107" i="2"/>
  <c r="BG107" i="2"/>
  <c r="BF107" i="2"/>
  <c r="BE107" i="2"/>
  <c r="BI106" i="2"/>
  <c r="BH106" i="2"/>
  <c r="BG106" i="2"/>
  <c r="BF106" i="2"/>
  <c r="BE106" i="2"/>
  <c r="F91" i="2"/>
  <c r="F89" i="2"/>
  <c r="E87" i="2"/>
  <c r="J24" i="2"/>
  <c r="E24" i="2"/>
  <c r="J92" i="2"/>
  <c r="J23" i="2"/>
  <c r="J21" i="2"/>
  <c r="E21" i="2"/>
  <c r="J91" i="2"/>
  <c r="J20" i="2"/>
  <c r="J18" i="2"/>
  <c r="E18" i="2"/>
  <c r="F92" i="2"/>
  <c r="J17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BK149" i="2"/>
  <c r="J237" i="3"/>
  <c r="J211" i="3"/>
  <c r="BK209" i="3"/>
  <c r="J208" i="3"/>
  <c r="J204" i="3"/>
  <c r="J201" i="3"/>
  <c r="J199" i="3"/>
  <c r="BK197" i="3"/>
  <c r="J195" i="3"/>
  <c r="J191" i="3"/>
  <c r="BK185" i="3"/>
  <c r="BK180" i="3"/>
  <c r="BK178" i="3"/>
  <c r="J176" i="3"/>
  <c r="J174" i="3"/>
  <c r="BK172" i="3"/>
  <c r="BK168" i="3"/>
  <c r="BK164" i="3"/>
  <c r="J158" i="3"/>
  <c r="BK152" i="3"/>
  <c r="J148" i="3"/>
  <c r="J258" i="3"/>
  <c r="BK252" i="3"/>
  <c r="BK246" i="3"/>
  <c r="BK236" i="3"/>
  <c r="J228" i="3"/>
  <c r="BK225" i="3"/>
  <c r="BK221" i="3"/>
  <c r="J213" i="3"/>
  <c r="J209" i="3"/>
  <c r="J168" i="3"/>
  <c r="BK161" i="3"/>
  <c r="BK156" i="3"/>
  <c r="BK148" i="3"/>
  <c r="BK274" i="3"/>
  <c r="BK272" i="3"/>
  <c r="J271" i="3"/>
  <c r="BK267" i="3"/>
  <c r="J266" i="3"/>
  <c r="J265" i="3"/>
  <c r="J263" i="3"/>
  <c r="BK261" i="3"/>
  <c r="BK258" i="3"/>
  <c r="BK256" i="3"/>
  <c r="J253" i="3"/>
  <c r="BK250" i="3"/>
  <c r="BK247" i="3"/>
  <c r="BK245" i="3"/>
  <c r="J240" i="3"/>
  <c r="BK219" i="3"/>
  <c r="J214" i="3"/>
  <c r="BK210" i="3"/>
  <c r="J35" i="2"/>
  <c r="BK163" i="4"/>
  <c r="BK158" i="4"/>
  <c r="BK148" i="4"/>
  <c r="BK140" i="4"/>
  <c r="J149" i="4"/>
  <c r="BK144" i="4"/>
  <c r="F39" i="5"/>
  <c r="J202" i="5"/>
  <c r="J191" i="5"/>
  <c r="J189" i="5"/>
  <c r="J183" i="5"/>
  <c r="BK173" i="5"/>
  <c r="J168" i="5"/>
  <c r="BK158" i="5"/>
  <c r="BK145" i="5"/>
  <c r="BK215" i="5"/>
  <c r="J208" i="5"/>
  <c r="J162" i="5"/>
  <c r="J160" i="5"/>
  <c r="BK221" i="5"/>
  <c r="J205" i="5"/>
  <c r="BK195" i="5"/>
  <c r="BK186" i="5"/>
  <c r="J177" i="5"/>
  <c r="BK205" i="5"/>
  <c r="J187" i="5"/>
  <c r="BK203" i="5"/>
  <c r="J193" i="5"/>
  <c r="J178" i="5"/>
  <c r="BK227" i="5"/>
  <c r="BK218" i="5"/>
  <c r="BK211" i="5"/>
  <c r="BK196" i="5"/>
  <c r="J190" i="5"/>
  <c r="BK164" i="5"/>
  <c r="BK154" i="5"/>
  <c r="BK201" i="5"/>
  <c r="F37" i="4"/>
  <c r="J156" i="5"/>
  <c r="J148" i="5"/>
  <c r="J227" i="5"/>
  <c r="J223" i="5"/>
  <c r="BK217" i="5"/>
  <c r="BK142" i="2"/>
  <c r="J138" i="2"/>
  <c r="BK145" i="2"/>
  <c r="J217" i="3"/>
  <c r="J170" i="3"/>
  <c r="J164" i="3"/>
  <c r="J162" i="3"/>
  <c r="BK158" i="3"/>
  <c r="J154" i="3"/>
  <c r="BK153" i="3"/>
  <c r="F37" i="2"/>
  <c r="BK167" i="3"/>
  <c r="J166" i="3"/>
  <c r="BK163" i="3"/>
  <c r="J156" i="3"/>
  <c r="J150" i="3"/>
  <c r="J274" i="3"/>
  <c r="J256" i="3"/>
  <c r="BK249" i="3"/>
  <c r="J243" i="3"/>
  <c r="J231" i="3"/>
  <c r="J227" i="3"/>
  <c r="J222" i="3"/>
  <c r="J215" i="3"/>
  <c r="J212" i="3"/>
  <c r="J206" i="3"/>
  <c r="J163" i="3"/>
  <c r="BK157" i="3"/>
  <c r="BK151" i="3"/>
  <c r="J273" i="3"/>
  <c r="BK271" i="3"/>
  <c r="J268" i="3"/>
  <c r="BK266" i="3"/>
  <c r="BK264" i="3"/>
  <c r="BK263" i="3"/>
  <c r="J261" i="3"/>
  <c r="BK257" i="3"/>
  <c r="BK255" i="3"/>
  <c r="J252" i="3"/>
  <c r="J249" i="3"/>
  <c r="J246" i="3"/>
  <c r="BK244" i="3"/>
  <c r="J239" i="3"/>
  <c r="J219" i="3"/>
  <c r="BK213" i="3"/>
  <c r="BK208" i="3"/>
  <c r="BK203" i="3"/>
  <c r="J189" i="3"/>
  <c r="BK186" i="3"/>
  <c r="J250" i="3"/>
  <c r="J244" i="3"/>
  <c r="BK243" i="3"/>
  <c r="BK239" i="3"/>
  <c r="BK232" i="3"/>
  <c r="BK227" i="3"/>
  <c r="J202" i="3"/>
  <c r="BK199" i="3"/>
  <c r="BK198" i="3"/>
  <c r="BK162" i="4"/>
  <c r="BK165" i="4"/>
  <c r="J162" i="4"/>
  <c r="BK161" i="4"/>
  <c r="J156" i="4"/>
  <c r="J153" i="4"/>
  <c r="J147" i="4"/>
  <c r="BK138" i="4"/>
  <c r="J135" i="4"/>
  <c r="J152" i="4"/>
  <c r="BK167" i="4"/>
  <c r="J163" i="4"/>
  <c r="J159" i="4"/>
  <c r="BK150" i="4"/>
  <c r="J145" i="4"/>
  <c r="J158" i="4"/>
  <c r="BK145" i="4"/>
  <c r="J165" i="4"/>
  <c r="J176" i="5"/>
  <c r="J171" i="5"/>
  <c r="J151" i="5"/>
  <c r="J147" i="2"/>
  <c r="J136" i="2"/>
  <c r="BK144" i="2"/>
  <c r="J143" i="2"/>
  <c r="J148" i="2"/>
  <c r="BK141" i="2"/>
  <c r="BK135" i="2"/>
  <c r="AS94" i="1"/>
  <c r="J177" i="3"/>
  <c r="BK176" i="3"/>
  <c r="BK174" i="3"/>
  <c r="BK173" i="3"/>
  <c r="J172" i="3"/>
  <c r="BK171" i="3"/>
  <c r="J171" i="3"/>
  <c r="BK170" i="3"/>
  <c r="F35" i="2"/>
  <c r="BK251" i="3"/>
  <c r="BK224" i="3"/>
  <c r="BK217" i="3"/>
  <c r="BK211" i="3"/>
  <c r="BK162" i="3"/>
  <c r="BK149" i="3"/>
  <c r="BK273" i="3"/>
  <c r="J272" i="3"/>
  <c r="BK268" i="3"/>
  <c r="J267" i="3"/>
  <c r="BK265" i="3"/>
  <c r="J264" i="3"/>
  <c r="BK262" i="3"/>
  <c r="J260" i="3"/>
  <c r="J257" i="3"/>
  <c r="BK253" i="3"/>
  <c r="J251" i="3"/>
  <c r="BK248" i="3"/>
  <c r="J245" i="3"/>
  <c r="BK241" i="3"/>
  <c r="J238" i="3"/>
  <c r="BK216" i="3"/>
  <c r="BK212" i="3"/>
  <c r="BK196" i="3"/>
  <c r="J187" i="3"/>
  <c r="J185" i="3"/>
  <c r="J262" i="3"/>
  <c r="J248" i="3"/>
  <c r="BK240" i="3"/>
  <c r="BK238" i="3"/>
  <c r="BK231" i="3"/>
  <c r="BK226" i="3"/>
  <c r="BK204" i="3"/>
  <c r="J200" i="3"/>
  <c r="BK168" i="4"/>
  <c r="J161" i="4"/>
  <c r="J167" i="4"/>
  <c r="J157" i="4"/>
  <c r="J155" i="4"/>
  <c r="BK152" i="4"/>
  <c r="J150" i="4"/>
  <c r="BK139" i="4"/>
  <c r="J137" i="4"/>
  <c r="BK153" i="4"/>
  <c r="BK135" i="4"/>
  <c r="J164" i="4"/>
  <c r="BK159" i="4"/>
  <c r="J151" i="4"/>
  <c r="BK146" i="4"/>
  <c r="J140" i="4"/>
  <c r="BK147" i="4"/>
  <c r="J139" i="4"/>
  <c r="BK178" i="5"/>
  <c r="J173" i="5"/>
  <c r="BK170" i="5"/>
  <c r="BK162" i="5"/>
  <c r="J157" i="5"/>
  <c r="BK153" i="5"/>
  <c r="BK148" i="5"/>
  <c r="J146" i="5"/>
  <c r="BK229" i="5"/>
  <c r="BK224" i="5"/>
  <c r="BK223" i="5"/>
  <c r="J221" i="5"/>
  <c r="J214" i="5"/>
  <c r="J210" i="5"/>
  <c r="J198" i="5"/>
  <c r="BK192" i="5"/>
  <c r="BK190" i="5"/>
  <c r="J184" i="5"/>
  <c r="BK176" i="5"/>
  <c r="BK171" i="5"/>
  <c r="J163" i="5"/>
  <c r="J149" i="5"/>
  <c r="BK144" i="5"/>
  <c r="J213" i="5"/>
  <c r="BK202" i="5"/>
  <c r="BK161" i="5"/>
  <c r="BK225" i="5"/>
  <c r="BK199" i="5"/>
  <c r="J192" i="5"/>
  <c r="BK182" i="5"/>
  <c r="J216" i="5"/>
  <c r="J203" i="5"/>
  <c r="BK181" i="5"/>
  <c r="BK169" i="5"/>
  <c r="J201" i="5"/>
  <c r="J185" i="5"/>
  <c r="BK159" i="5"/>
  <c r="J224" i="5"/>
  <c r="BK216" i="5"/>
  <c r="BK198" i="5"/>
  <c r="J166" i="5"/>
  <c r="J161" i="5"/>
  <c r="J158" i="5"/>
  <c r="J153" i="5"/>
  <c r="BK151" i="5"/>
  <c r="J144" i="5"/>
  <c r="J228" i="5"/>
  <c r="J225" i="5"/>
  <c r="J222" i="5"/>
  <c r="J215" i="5"/>
  <c r="BK210" i="5"/>
  <c r="BK184" i="5"/>
  <c r="J182" i="5"/>
  <c r="J169" i="5"/>
  <c r="J165" i="5"/>
  <c r="BK179" i="3"/>
  <c r="BK143" i="5"/>
  <c r="BK143" i="2"/>
  <c r="J141" i="2"/>
  <c r="J146" i="2"/>
  <c r="J144" i="2"/>
  <c r="J149" i="2"/>
  <c r="BK147" i="2"/>
  <c r="BK136" i="2"/>
  <c r="J135" i="2"/>
  <c r="BK234" i="3"/>
  <c r="J216" i="3"/>
  <c r="J151" i="3"/>
  <c r="BK150" i="3"/>
  <c r="F38" i="2"/>
  <c r="BK193" i="3"/>
  <c r="BK228" i="3"/>
  <c r="J207" i="3"/>
  <c r="BK201" i="3"/>
  <c r="BK136" i="4"/>
  <c r="J160" i="4"/>
  <c r="J154" i="4"/>
  <c r="BK149" i="4"/>
  <c r="BK141" i="4"/>
  <c r="BK137" i="4"/>
  <c r="BK154" i="4"/>
  <c r="J136" i="4"/>
  <c r="BK164" i="4"/>
  <c r="BK160" i="4"/>
  <c r="BK157" i="4"/>
  <c r="J141" i="4"/>
  <c r="BK151" i="4"/>
  <c r="J138" i="4"/>
  <c r="BK185" i="5"/>
  <c r="BK167" i="5"/>
  <c r="J226" i="5"/>
  <c r="BK222" i="5"/>
  <c r="BK213" i="5"/>
  <c r="J194" i="5"/>
  <c r="J186" i="5"/>
  <c r="J159" i="5"/>
  <c r="J147" i="5"/>
  <c r="BK214" i="5"/>
  <c r="J199" i="5"/>
  <c r="J219" i="5"/>
  <c r="BK193" i="5"/>
  <c r="J181" i="5"/>
  <c r="BK208" i="5"/>
  <c r="J195" i="5"/>
  <c r="BK166" i="5"/>
  <c r="BK200" i="5"/>
  <c r="J229" i="5"/>
  <c r="J217" i="5"/>
  <c r="BK191" i="5"/>
  <c r="BK163" i="5"/>
  <c r="BK157" i="5"/>
  <c r="BK152" i="5"/>
  <c r="BK148" i="2"/>
  <c r="BK138" i="2"/>
  <c r="BK146" i="2"/>
  <c r="J145" i="2"/>
  <c r="BK237" i="3"/>
  <c r="J234" i="3"/>
  <c r="J175" i="3"/>
  <c r="J235" i="3"/>
  <c r="J232" i="3"/>
  <c r="J230" i="3"/>
  <c r="J225" i="3"/>
  <c r="J224" i="3"/>
  <c r="BK223" i="3"/>
  <c r="BK222" i="3"/>
  <c r="J221" i="3"/>
  <c r="BK220" i="3"/>
  <c r="J220" i="3"/>
  <c r="J197" i="3"/>
  <c r="BK195" i="3"/>
  <c r="J193" i="3"/>
  <c r="J192" i="3"/>
  <c r="BK191" i="3"/>
  <c r="BK189" i="3"/>
  <c r="J188" i="3"/>
  <c r="BK187" i="3"/>
  <c r="J186" i="3"/>
  <c r="BK182" i="3"/>
  <c r="J180" i="3"/>
  <c r="J179" i="3"/>
  <c r="J145" i="5"/>
  <c r="BK209" i="5"/>
  <c r="J167" i="5"/>
  <c r="BK146" i="5"/>
  <c r="BK206" i="5"/>
  <c r="BK228" i="5"/>
  <c r="BK207" i="5"/>
  <c r="BK189" i="5"/>
  <c r="BK180" i="5"/>
  <c r="J206" i="5"/>
  <c r="J196" i="5"/>
  <c r="BK177" i="5"/>
  <c r="J164" i="5"/>
  <c r="J180" i="5"/>
  <c r="BK156" i="5"/>
  <c r="BK219" i="5"/>
  <c r="J200" i="5"/>
  <c r="BK194" i="5"/>
  <c r="BK165" i="5"/>
  <c r="BK160" i="5"/>
  <c r="J154" i="5"/>
  <c r="BK149" i="5"/>
  <c r="BK147" i="5"/>
  <c r="J143" i="5"/>
  <c r="BK226" i="5"/>
  <c r="J218" i="5"/>
  <c r="J211" i="5"/>
  <c r="J209" i="5"/>
  <c r="BK183" i="5"/>
  <c r="J170" i="5"/>
  <c r="BK168" i="5"/>
  <c r="J178" i="3"/>
  <c r="J165" i="3"/>
  <c r="BK159" i="3"/>
  <c r="J157" i="3"/>
  <c r="J152" i="3"/>
  <c r="J236" i="3"/>
  <c r="BK235" i="3"/>
  <c r="BK215" i="3"/>
  <c r="BK207" i="3"/>
  <c r="BK206" i="3"/>
  <c r="J203" i="3"/>
  <c r="BK202" i="3"/>
  <c r="BK200" i="3"/>
  <c r="J198" i="3"/>
  <c r="J196" i="3"/>
  <c r="BK192" i="3"/>
  <c r="BK188" i="3"/>
  <c r="J182" i="3"/>
  <c r="BK177" i="3"/>
  <c r="BK175" i="3"/>
  <c r="J173" i="3"/>
  <c r="BK169" i="3"/>
  <c r="J167" i="3"/>
  <c r="BK166" i="3"/>
  <c r="BK165" i="3"/>
  <c r="J161" i="3"/>
  <c r="BK154" i="3"/>
  <c r="J149" i="3"/>
  <c r="BK260" i="3"/>
  <c r="J255" i="3"/>
  <c r="J247" i="3"/>
  <c r="J241" i="3"/>
  <c r="BK230" i="3"/>
  <c r="J226" i="3"/>
  <c r="J223" i="3"/>
  <c r="BK214" i="3"/>
  <c r="J210" i="3"/>
  <c r="J169" i="3"/>
  <c r="J159" i="3"/>
  <c r="J153" i="3"/>
  <c r="F39" i="2"/>
  <c r="J142" i="2"/>
  <c r="J146" i="4"/>
  <c r="BK155" i="4"/>
  <c r="J168" i="4"/>
  <c r="BK156" i="4"/>
  <c r="J144" i="4"/>
  <c r="J148" i="4"/>
  <c r="BK187" i="5"/>
  <c r="J152" i="5"/>
  <c r="J207" i="5"/>
  <c r="T134" i="2" l="1"/>
  <c r="T133" i="2"/>
  <c r="T132" i="2" s="1"/>
  <c r="P155" i="3"/>
  <c r="R160" i="3"/>
  <c r="T184" i="3"/>
  <c r="T190" i="3"/>
  <c r="T205" i="3"/>
  <c r="BK169" i="4"/>
  <c r="J169" i="4"/>
  <c r="J102" i="4" s="1"/>
  <c r="P233" i="3"/>
  <c r="BK254" i="3"/>
  <c r="J254" i="3"/>
  <c r="J111" i="3"/>
  <c r="T147" i="3"/>
  <c r="BK160" i="3"/>
  <c r="J160" i="3"/>
  <c r="J100" i="3" s="1"/>
  <c r="P184" i="3"/>
  <c r="P190" i="3"/>
  <c r="P194" i="3"/>
  <c r="R205" i="3"/>
  <c r="P229" i="3"/>
  <c r="T229" i="3"/>
  <c r="R233" i="3"/>
  <c r="T160" i="3"/>
  <c r="BK184" i="3"/>
  <c r="J184" i="3"/>
  <c r="J103" i="3"/>
  <c r="BK190" i="3"/>
  <c r="J190" i="3" s="1"/>
  <c r="J104" i="3" s="1"/>
  <c r="R190" i="3"/>
  <c r="R194" i="3"/>
  <c r="T194" i="3"/>
  <c r="BK218" i="3"/>
  <c r="J218" i="3" s="1"/>
  <c r="J107" i="3" s="1"/>
  <c r="P218" i="3"/>
  <c r="R218" i="3"/>
  <c r="T270" i="3"/>
  <c r="T269" i="3" s="1"/>
  <c r="BK150" i="2"/>
  <c r="J150" i="2"/>
  <c r="J102" i="2" s="1"/>
  <c r="BK147" i="3"/>
  <c r="BK146" i="3" s="1"/>
  <c r="P147" i="3"/>
  <c r="R147" i="3"/>
  <c r="P160" i="3"/>
  <c r="BK205" i="3"/>
  <c r="J205" i="3" s="1"/>
  <c r="J106" i="3" s="1"/>
  <c r="T218" i="3"/>
  <c r="BK229" i="3"/>
  <c r="J229" i="3"/>
  <c r="J108" i="3" s="1"/>
  <c r="BK275" i="3"/>
  <c r="J275" i="3"/>
  <c r="J115" i="3" s="1"/>
  <c r="BK134" i="2"/>
  <c r="J134" i="2" s="1"/>
  <c r="J98" i="2" s="1"/>
  <c r="R134" i="2"/>
  <c r="R133" i="2" s="1"/>
  <c r="R132" i="2" s="1"/>
  <c r="BK140" i="2"/>
  <c r="J140" i="2" s="1"/>
  <c r="J101" i="2" s="1"/>
  <c r="R155" i="3"/>
  <c r="T155" i="3"/>
  <c r="R184" i="3"/>
  <c r="BK194" i="3"/>
  <c r="J194" i="3"/>
  <c r="J105" i="3"/>
  <c r="P205" i="3"/>
  <c r="T233" i="3"/>
  <c r="BK242" i="3"/>
  <c r="J242" i="3" s="1"/>
  <c r="J110" i="3" s="1"/>
  <c r="R242" i="3"/>
  <c r="T242" i="3"/>
  <c r="P254" i="3"/>
  <c r="R254" i="3"/>
  <c r="T254" i="3"/>
  <c r="BK259" i="3"/>
  <c r="J259" i="3" s="1"/>
  <c r="J112" i="3" s="1"/>
  <c r="P259" i="3"/>
  <c r="T259" i="3"/>
  <c r="BK270" i="3"/>
  <c r="J270" i="3"/>
  <c r="J114" i="3"/>
  <c r="P270" i="3"/>
  <c r="P269" i="3" s="1"/>
  <c r="R270" i="3"/>
  <c r="R269" i="3" s="1"/>
  <c r="BK134" i="4"/>
  <c r="J134" i="4"/>
  <c r="J98" i="4"/>
  <c r="R134" i="4"/>
  <c r="R133" i="4" s="1"/>
  <c r="BK143" i="4"/>
  <c r="J143" i="4"/>
  <c r="J100" i="4" s="1"/>
  <c r="T143" i="4"/>
  <c r="T142" i="4"/>
  <c r="BK166" i="4"/>
  <c r="J166" i="4"/>
  <c r="J101" i="4" s="1"/>
  <c r="P166" i="4"/>
  <c r="T166" i="4"/>
  <c r="BK155" i="5"/>
  <c r="J155" i="5"/>
  <c r="J100" i="5"/>
  <c r="T155" i="5"/>
  <c r="T175" i="5"/>
  <c r="P220" i="5"/>
  <c r="P134" i="2"/>
  <c r="P133" i="2"/>
  <c r="P132" i="2"/>
  <c r="AU95" i="1"/>
  <c r="BK155" i="3"/>
  <c r="J155" i="3"/>
  <c r="J99" i="3"/>
  <c r="R229" i="3"/>
  <c r="BK233" i="3"/>
  <c r="J233" i="3"/>
  <c r="J109" i="3"/>
  <c r="P242" i="3"/>
  <c r="P134" i="4"/>
  <c r="P133" i="4"/>
  <c r="P132" i="4" s="1"/>
  <c r="AU97" i="1" s="1"/>
  <c r="T134" i="4"/>
  <c r="T133" i="4" s="1"/>
  <c r="P143" i="4"/>
  <c r="P142" i="4"/>
  <c r="R143" i="4"/>
  <c r="R166" i="4"/>
  <c r="R142" i="4" s="1"/>
  <c r="P142" i="5"/>
  <c r="T142" i="5"/>
  <c r="R150" i="5"/>
  <c r="T150" i="5"/>
  <c r="T212" i="5"/>
  <c r="R259" i="3"/>
  <c r="BK142" i="5"/>
  <c r="J142" i="5"/>
  <c r="J98" i="5" s="1"/>
  <c r="R142" i="5"/>
  <c r="P155" i="5"/>
  <c r="BK175" i="5"/>
  <c r="J175" i="5"/>
  <c r="J103" i="5"/>
  <c r="BK179" i="5"/>
  <c r="J179" i="5"/>
  <c r="J104" i="5" s="1"/>
  <c r="T179" i="5"/>
  <c r="R197" i="5"/>
  <c r="BK150" i="5"/>
  <c r="J150" i="5"/>
  <c r="J99" i="5"/>
  <c r="P150" i="5"/>
  <c r="R155" i="5"/>
  <c r="P175" i="5"/>
  <c r="R175" i="5"/>
  <c r="P179" i="5"/>
  <c r="R179" i="5"/>
  <c r="BK188" i="5"/>
  <c r="J188" i="5"/>
  <c r="J105" i="5"/>
  <c r="P188" i="5"/>
  <c r="R188" i="5"/>
  <c r="T188" i="5"/>
  <c r="BK197" i="5"/>
  <c r="J197" i="5"/>
  <c r="J106" i="5"/>
  <c r="P197" i="5"/>
  <c r="T197" i="5"/>
  <c r="BK204" i="5"/>
  <c r="J204" i="5" s="1"/>
  <c r="J107" i="5" s="1"/>
  <c r="P204" i="5"/>
  <c r="R204" i="5"/>
  <c r="T204" i="5"/>
  <c r="BK212" i="5"/>
  <c r="J212" i="5"/>
  <c r="J108" i="5"/>
  <c r="P212" i="5"/>
  <c r="R212" i="5"/>
  <c r="BK220" i="5"/>
  <c r="J220" i="5"/>
  <c r="J109" i="5"/>
  <c r="R220" i="5"/>
  <c r="T220" i="5"/>
  <c r="BK230" i="5"/>
  <c r="J230" i="5" s="1"/>
  <c r="J110" i="5" s="1"/>
  <c r="BK181" i="3"/>
  <c r="J181" i="3"/>
  <c r="J101" i="3"/>
  <c r="BK137" i="2"/>
  <c r="J137" i="2"/>
  <c r="J99" i="2"/>
  <c r="BK172" i="5"/>
  <c r="J172" i="5" s="1"/>
  <c r="J101" i="5" s="1"/>
  <c r="BF167" i="5"/>
  <c r="BF173" i="5"/>
  <c r="BF209" i="5"/>
  <c r="BF213" i="5"/>
  <c r="BF224" i="5"/>
  <c r="BF225" i="5"/>
  <c r="BF227" i="5"/>
  <c r="BF229" i="5"/>
  <c r="E85" i="5"/>
  <c r="F92" i="5"/>
  <c r="BF146" i="5"/>
  <c r="BF157" i="5"/>
  <c r="BF163" i="5"/>
  <c r="BF189" i="5"/>
  <c r="BF190" i="5"/>
  <c r="BF198" i="5"/>
  <c r="BF200" i="5"/>
  <c r="BF210" i="5"/>
  <c r="BF214" i="5"/>
  <c r="BF223" i="5"/>
  <c r="BF228" i="5"/>
  <c r="J89" i="5"/>
  <c r="J137" i="5"/>
  <c r="BF151" i="5"/>
  <c r="BF154" i="5"/>
  <c r="BF169" i="5"/>
  <c r="BF171" i="5"/>
  <c r="BF180" i="5"/>
  <c r="BF181" i="5"/>
  <c r="BF187" i="5"/>
  <c r="BF191" i="5"/>
  <c r="BF195" i="5"/>
  <c r="BF165" i="5"/>
  <c r="BF168" i="5"/>
  <c r="BF170" i="5"/>
  <c r="BF176" i="5"/>
  <c r="BF182" i="5"/>
  <c r="BF184" i="5"/>
  <c r="BF185" i="5"/>
  <c r="BF186" i="5"/>
  <c r="BF193" i="5"/>
  <c r="BF199" i="5"/>
  <c r="BF202" i="5"/>
  <c r="BF222" i="5"/>
  <c r="BF177" i="5"/>
  <c r="BF178" i="5"/>
  <c r="BF183" i="5"/>
  <c r="BF192" i="5"/>
  <c r="BF194" i="5"/>
  <c r="BF196" i="5"/>
  <c r="BF206" i="5"/>
  <c r="BF211" i="5"/>
  <c r="BF215" i="5"/>
  <c r="BF216" i="5"/>
  <c r="BF217" i="5"/>
  <c r="BF218" i="5"/>
  <c r="BF219" i="5"/>
  <c r="BF226" i="5"/>
  <c r="J91" i="5"/>
  <c r="BF143" i="5"/>
  <c r="BF144" i="5"/>
  <c r="BF145" i="5"/>
  <c r="BF147" i="5"/>
  <c r="BF153" i="5"/>
  <c r="BF156" i="5"/>
  <c r="BF159" i="5"/>
  <c r="BF162" i="5"/>
  <c r="BF164" i="5"/>
  <c r="BF166" i="5"/>
  <c r="BF201" i="5"/>
  <c r="BF203" i="5"/>
  <c r="BF205" i="5"/>
  <c r="BF207" i="5"/>
  <c r="BF208" i="5"/>
  <c r="BF221" i="5"/>
  <c r="BK142" i="4"/>
  <c r="BF149" i="5"/>
  <c r="BF152" i="5"/>
  <c r="BF158" i="5"/>
  <c r="BF160" i="5"/>
  <c r="BF161" i="5"/>
  <c r="BF148" i="5"/>
  <c r="BD98" i="1"/>
  <c r="BK183" i="3"/>
  <c r="J183" i="3" s="1"/>
  <c r="J102" i="3" s="1"/>
  <c r="BF138" i="4"/>
  <c r="BF141" i="4"/>
  <c r="BF145" i="4"/>
  <c r="BF149" i="4"/>
  <c r="BF151" i="4"/>
  <c r="BF154" i="4"/>
  <c r="BF165" i="4"/>
  <c r="BK269" i="3"/>
  <c r="J269" i="3"/>
  <c r="J113" i="3"/>
  <c r="F92" i="4"/>
  <c r="E122" i="4"/>
  <c r="BF137" i="4"/>
  <c r="BF148" i="4"/>
  <c r="BF150" i="4"/>
  <c r="BF152" i="4"/>
  <c r="BF155" i="4"/>
  <c r="BF157" i="4"/>
  <c r="BF158" i="4"/>
  <c r="BF159" i="4"/>
  <c r="BF160" i="4"/>
  <c r="J92" i="4"/>
  <c r="J128" i="4"/>
  <c r="BF164" i="4"/>
  <c r="BF135" i="4"/>
  <c r="BF136" i="4"/>
  <c r="BF139" i="4"/>
  <c r="BF140" i="4"/>
  <c r="BF144" i="4"/>
  <c r="BF146" i="4"/>
  <c r="BF153" i="4"/>
  <c r="BF156" i="4"/>
  <c r="BF167" i="4"/>
  <c r="BB97" i="1"/>
  <c r="J89" i="4"/>
  <c r="BF161" i="4"/>
  <c r="BF162" i="4"/>
  <c r="BF163" i="4"/>
  <c r="BF168" i="4"/>
  <c r="BF147" i="4"/>
  <c r="BF198" i="3"/>
  <c r="BF200" i="3"/>
  <c r="BF203" i="3"/>
  <c r="BF206" i="3"/>
  <c r="BF224" i="3"/>
  <c r="BF227" i="3"/>
  <c r="BF230" i="3"/>
  <c r="BF241" i="3"/>
  <c r="BF243" i="3"/>
  <c r="BF244" i="3"/>
  <c r="BF246" i="3"/>
  <c r="BF247" i="3"/>
  <c r="BF248" i="3"/>
  <c r="BF249" i="3"/>
  <c r="BF251" i="3"/>
  <c r="BF186" i="3"/>
  <c r="BF188" i="3"/>
  <c r="BF192" i="3"/>
  <c r="BF199" i="3"/>
  <c r="BF208" i="3"/>
  <c r="BF209" i="3"/>
  <c r="BF217" i="3"/>
  <c r="BF219" i="3"/>
  <c r="BF252" i="3"/>
  <c r="BF257" i="3"/>
  <c r="BF258" i="3"/>
  <c r="BF261" i="3"/>
  <c r="BF262" i="3"/>
  <c r="BF263" i="3"/>
  <c r="BF264" i="3"/>
  <c r="BF265" i="3"/>
  <c r="BF266" i="3"/>
  <c r="BF267" i="3"/>
  <c r="BF268" i="3"/>
  <c r="BF271" i="3"/>
  <c r="BF272" i="3"/>
  <c r="BF273" i="3"/>
  <c r="J91" i="3"/>
  <c r="J139" i="3"/>
  <c r="BF152" i="3"/>
  <c r="BF153" i="3"/>
  <c r="BF156" i="3"/>
  <c r="BF157" i="3"/>
  <c r="BF167" i="3"/>
  <c r="BF169" i="3"/>
  <c r="BF212" i="3"/>
  <c r="BF213" i="3"/>
  <c r="BF216" i="3"/>
  <c r="BF220" i="3"/>
  <c r="BF170" i="3"/>
  <c r="BF221" i="3"/>
  <c r="BF226" i="3"/>
  <c r="BF228" i="3"/>
  <c r="BF236" i="3"/>
  <c r="BF237" i="3"/>
  <c r="BF238" i="3"/>
  <c r="BF239" i="3"/>
  <c r="BF240" i="3"/>
  <c r="BF250" i="3"/>
  <c r="BF253" i="3"/>
  <c r="BF255" i="3"/>
  <c r="BF256" i="3"/>
  <c r="BF274" i="3"/>
  <c r="E85" i="3"/>
  <c r="F92" i="3"/>
  <c r="BF148" i="3"/>
  <c r="BF149" i="3"/>
  <c r="BF150" i="3"/>
  <c r="BF154" i="3"/>
  <c r="BF161" i="3"/>
  <c r="BF162" i="3"/>
  <c r="BF166" i="3"/>
  <c r="BF168" i="3"/>
  <c r="BF173" i="3"/>
  <c r="BF175" i="3"/>
  <c r="BF176" i="3"/>
  <c r="BF177" i="3"/>
  <c r="BF178" i="3"/>
  <c r="BF182" i="3"/>
  <c r="BF185" i="3"/>
  <c r="BF187" i="3"/>
  <c r="BF191" i="3"/>
  <c r="BF193" i="3"/>
  <c r="BF197" i="3"/>
  <c r="BF201" i="3"/>
  <c r="BF202" i="3"/>
  <c r="BF204" i="3"/>
  <c r="BF207" i="3"/>
  <c r="BF210" i="3"/>
  <c r="BF211" i="3"/>
  <c r="BF214" i="3"/>
  <c r="BF232" i="3"/>
  <c r="BK139" i="2"/>
  <c r="J139" i="2"/>
  <c r="J100" i="2" s="1"/>
  <c r="J92" i="3"/>
  <c r="BF151" i="3"/>
  <c r="BF158" i="3"/>
  <c r="BF159" i="3"/>
  <c r="BF163" i="3"/>
  <c r="BF164" i="3"/>
  <c r="BF165" i="3"/>
  <c r="BF172" i="3"/>
  <c r="BF179" i="3"/>
  <c r="BF180" i="3"/>
  <c r="BF189" i="3"/>
  <c r="BF196" i="3"/>
  <c r="BF222" i="3"/>
  <c r="BF223" i="3"/>
  <c r="BF225" i="3"/>
  <c r="BF231" i="3"/>
  <c r="BF235" i="3"/>
  <c r="BF171" i="3"/>
  <c r="BF174" i="3"/>
  <c r="BF215" i="3"/>
  <c r="BF245" i="3"/>
  <c r="BF260" i="3"/>
  <c r="BF195" i="3"/>
  <c r="BF234" i="3"/>
  <c r="AV95" i="1"/>
  <c r="J129" i="2"/>
  <c r="BF135" i="2"/>
  <c r="BF138" i="2"/>
  <c r="E122" i="2"/>
  <c r="J126" i="2"/>
  <c r="J128" i="2"/>
  <c r="F129" i="2"/>
  <c r="BF144" i="2"/>
  <c r="BF145" i="2"/>
  <c r="BF147" i="2"/>
  <c r="BB95" i="1"/>
  <c r="BD95" i="1"/>
  <c r="BC95" i="1"/>
  <c r="BF136" i="2"/>
  <c r="BF141" i="2"/>
  <c r="BF142" i="2"/>
  <c r="BF143" i="2"/>
  <c r="BF146" i="2"/>
  <c r="BF148" i="2"/>
  <c r="BF149" i="2"/>
  <c r="AZ95" i="1"/>
  <c r="F38" i="3"/>
  <c r="BC96" i="1" s="1"/>
  <c r="F35" i="4"/>
  <c r="AZ97" i="1"/>
  <c r="J35" i="5"/>
  <c r="AV98" i="1"/>
  <c r="F38" i="4"/>
  <c r="BC97" i="1" s="1"/>
  <c r="F35" i="5"/>
  <c r="AZ98" i="1" s="1"/>
  <c r="F39" i="3"/>
  <c r="BD96" i="1"/>
  <c r="F38" i="5"/>
  <c r="BC98" i="1"/>
  <c r="J35" i="4"/>
  <c r="AV97" i="1" s="1"/>
  <c r="F37" i="5"/>
  <c r="BB98" i="1" s="1"/>
  <c r="J35" i="3"/>
  <c r="AV96" i="1" s="1"/>
  <c r="F37" i="3"/>
  <c r="BB96" i="1"/>
  <c r="F39" i="4"/>
  <c r="BD97" i="1" s="1"/>
  <c r="F35" i="3"/>
  <c r="AZ96" i="1" s="1"/>
  <c r="J147" i="3" l="1"/>
  <c r="J98" i="3" s="1"/>
  <c r="P174" i="5"/>
  <c r="T174" i="5"/>
  <c r="R132" i="4"/>
  <c r="R174" i="5"/>
  <c r="R140" i="5" s="1"/>
  <c r="P141" i="5"/>
  <c r="P140" i="5"/>
  <c r="AU98" i="1" s="1"/>
  <c r="T183" i="3"/>
  <c r="R141" i="5"/>
  <c r="T141" i="5"/>
  <c r="T140" i="5"/>
  <c r="T132" i="4"/>
  <c r="P146" i="3"/>
  <c r="R183" i="3"/>
  <c r="P183" i="3"/>
  <c r="T146" i="3"/>
  <c r="T145" i="3"/>
  <c r="R146" i="3"/>
  <c r="R145" i="3"/>
  <c r="BK141" i="5"/>
  <c r="J141" i="5"/>
  <c r="J97" i="5" s="1"/>
  <c r="BK133" i="2"/>
  <c r="J133" i="2" s="1"/>
  <c r="J97" i="2" s="1"/>
  <c r="BK133" i="4"/>
  <c r="J133" i="4"/>
  <c r="J97" i="4"/>
  <c r="BK174" i="5"/>
  <c r="J174" i="5" s="1"/>
  <c r="J102" i="5" s="1"/>
  <c r="J142" i="4"/>
  <c r="J99" i="4"/>
  <c r="BK145" i="3"/>
  <c r="J145" i="3"/>
  <c r="J96" i="3" s="1"/>
  <c r="J30" i="3" s="1"/>
  <c r="J124" i="3" s="1"/>
  <c r="BF124" i="3" s="1"/>
  <c r="F36" i="3" s="1"/>
  <c r="BA96" i="1" s="1"/>
  <c r="J146" i="3"/>
  <c r="J97" i="3"/>
  <c r="AZ94" i="1"/>
  <c r="AV94" i="1"/>
  <c r="AK29" i="1" s="1"/>
  <c r="BC94" i="1"/>
  <c r="W32" i="1" s="1"/>
  <c r="BD94" i="1"/>
  <c r="W33" i="1" s="1"/>
  <c r="BB94" i="1"/>
  <c r="AX94" i="1" s="1"/>
  <c r="BK132" i="2" l="1"/>
  <c r="J132" i="2" s="1"/>
  <c r="J96" i="2" s="1"/>
  <c r="P145" i="3"/>
  <c r="AU96" i="1"/>
  <c r="BK132" i="4"/>
  <c r="J132" i="4"/>
  <c r="J96" i="4" s="1"/>
  <c r="J30" i="4" s="1"/>
  <c r="BK140" i="5"/>
  <c r="J140" i="5"/>
  <c r="J96" i="5" s="1"/>
  <c r="J30" i="5" s="1"/>
  <c r="J119" i="5" s="1"/>
  <c r="BF119" i="5" s="1"/>
  <c r="J36" i="5" s="1"/>
  <c r="AW98" i="1" s="1"/>
  <c r="AT98" i="1" s="1"/>
  <c r="AU94" i="1"/>
  <c r="J36" i="3"/>
  <c r="AW96" i="1" s="1"/>
  <c r="AT96" i="1" s="1"/>
  <c r="J118" i="3"/>
  <c r="J31" i="3" s="1"/>
  <c r="J32" i="3" s="1"/>
  <c r="AG96" i="1" s="1"/>
  <c r="AN96" i="1" s="1"/>
  <c r="W29" i="1"/>
  <c r="AY94" i="1"/>
  <c r="W31" i="1"/>
  <c r="J111" i="4" l="1"/>
  <c r="J105" i="4" s="1"/>
  <c r="J31" i="4" s="1"/>
  <c r="J32" i="4" s="1"/>
  <c r="AG97" i="1" s="1"/>
  <c r="J30" i="2"/>
  <c r="BF111" i="4"/>
  <c r="J41" i="3"/>
  <c r="J36" i="4"/>
  <c r="AW97" i="1" s="1"/>
  <c r="AT97" i="1" s="1"/>
  <c r="F36" i="5"/>
  <c r="BA98" i="1" s="1"/>
  <c r="J113" i="4"/>
  <c r="J113" i="5"/>
  <c r="J31" i="5"/>
  <c r="J32" i="5"/>
  <c r="AG98" i="1"/>
  <c r="AN98" i="1" s="1"/>
  <c r="J126" i="3"/>
  <c r="J111" i="2" l="1"/>
  <c r="J41" i="4"/>
  <c r="J41" i="5"/>
  <c r="AN97" i="1"/>
  <c r="F36" i="4"/>
  <c r="BA97" i="1" s="1"/>
  <c r="J121" i="5"/>
  <c r="J105" i="2" l="1"/>
  <c r="BF111" i="2"/>
  <c r="F36" i="2" l="1"/>
  <c r="BA95" i="1" s="1"/>
  <c r="BA94" i="1" s="1"/>
  <c r="J36" i="2"/>
  <c r="AW95" i="1" s="1"/>
  <c r="AT95" i="1" s="1"/>
  <c r="J31" i="2"/>
  <c r="J32" i="2" s="1"/>
  <c r="J113" i="2"/>
  <c r="AG95" i="1" l="1"/>
  <c r="J41" i="2"/>
  <c r="W30" i="1"/>
  <c r="AW94" i="1"/>
  <c r="AK30" i="1" l="1"/>
  <c r="AT94" i="1"/>
  <c r="AN95" i="1"/>
  <c r="AG94" i="1"/>
  <c r="AK26" i="1" l="1"/>
  <c r="AK35" i="1" s="1"/>
  <c r="AN94" i="1"/>
</calcChain>
</file>

<file path=xl/sharedStrings.xml><?xml version="1.0" encoding="utf-8"?>
<sst xmlns="http://schemas.openxmlformats.org/spreadsheetml/2006/main" count="4474" uniqueCount="846">
  <si>
    <t>Export Komplet</t>
  </si>
  <si>
    <t/>
  </si>
  <si>
    <t>2.0</t>
  </si>
  <si>
    <t>ZAMOK</t>
  </si>
  <si>
    <t>False</t>
  </si>
  <si>
    <t>{cfd73964-1e35-4f02-b3f4-ee70efb3eaaa}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</si>
  <si>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</si>
  <si>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</si>
  <si>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</si>
  <si>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</si>
  <si>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</si>
  <si>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</si>
  <si>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</si>
  <si>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SPSE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</si>
  <si>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</si>
  <si>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</si>
  <si>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SPŠE Hálova 16</t>
  </si>
  <si>
    <t>JKSO:</t>
  </si>
  <si>
    <t>ČS:</t>
  </si>
  <si>
    <t>Miesto:</t>
  </si>
  <si>
    <t>Bratislava</t>
  </si>
  <si>
    <t>Dátum:</t>
  </si>
  <si>
    <t>Objednávateľ:</t>
  </si>
  <si>
    <t>IČO:</t>
  </si>
  <si>
    <t>17327661</t>
  </si>
  <si>
    <t>Stredná priemyselná škola elektrotechnická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</si>
  <si>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</si>
  <si>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</si>
  <si>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</si>
  <si>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</si>
  <si>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</si>
  <si>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</si>
  <si>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</si>
  <si>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</si>
  <si>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</si>
  <si>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</si>
  <si>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</si>
  <si>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</si>
  <si>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</si>
  <si>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</si>
  <si>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</si>
  <si>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</si>
  <si>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</si>
  <si>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</si>
  <si>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</si>
  <si>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</si>
  <si>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</si>
  <si>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</si>
  <si>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</si>
  <si>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</si>
  <si>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</si>
  <si>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</si>
  <si>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</si>
  <si>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</si>
  <si>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</si>
  <si>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</si>
  <si>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</si>
  <si>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</si>
  <si>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</si>
  <si>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</si>
  <si>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</si>
  <si>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</si>
  <si>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</si>
  <si>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</si>
  <si>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</si>
  <si>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</si>
  <si>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</si>
  <si>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</si>
  <si>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</si>
  <si>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</si>
  <si>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</si>
  <si>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</si>
  <si>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</si>
  <si>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</si>
  <si>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</si>
  <si>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</si>
  <si>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</si>
  <si>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</si>
  <si>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</si>
  <si>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</si>
  <si>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Obnova hygienického náteru jedálne</t>
  </si>
  <si>
    <t>STA</t>
  </si>
  <si>
    <t>1</t>
  </si>
  <si>
    <t>{12cb1137-e177-4001-984d-22ddfe37b01b}</t>
  </si>
  <si>
    <t>02</t>
  </si>
  <si>
    <t>Havarijný stav - Sprchy medzi šatňou č.3 a č.4</t>
  </si>
  <si>
    <t>{466cad29-6122-41c6-8437-6fe6058c9808}</t>
  </si>
  <si>
    <t>03</t>
  </si>
  <si>
    <t>Havarijný stav - výmena prasknutej liatinovej ležatej kanalizácie v suteréne</t>
  </si>
  <si>
    <t>{a9443192-bddd-4393-ba2d-e428f3b7dc5a}</t>
  </si>
  <si>
    <t>04</t>
  </si>
  <si>
    <t>Havarijný stav - ležatý rozvod kanalizácie pod základovou doskou -  m.č. 3 Obrobňa</t>
  </si>
  <si>
    <t>{08cb9e15-653f-4cdc-9eef-9e5be729e5a1}</t>
  </si>
  <si>
    <t>KRYCÍ LIST ROZPOČTU</t>
  </si>
  <si>
    <t>Objekt:</t>
  </si>
  <si>
    <t>01 - Obnova hygienického náteru jedálne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</si>
  <si>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</si>
  <si>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</si>
  <si>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</si>
  <si>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</si>
  <si>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</si>
  <si>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</si>
  <si>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</si>
  <si>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</si>
  <si>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</si>
  <si>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</si>
  <si>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</si>
  <si>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784 - Maľby</t>
  </si>
  <si>
    <t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</si>
  <si>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</si>
  <si>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</si>
  <si>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</si>
  <si>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</si>
  <si>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</si>
  <si>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</si>
  <si>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</si>
  <si>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</si>
  <si>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</si>
  <si>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</si>
  <si>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</si>
  <si>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</si>
  <si>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</si>
  <si>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</si>
  <si>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</si>
  <si>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</si>
  <si>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</si>
  <si>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</si>
  <si>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</si>
  <si>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</si>
  <si>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</si>
  <si>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</si>
  <si>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</si>
  <si>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</si>
  <si>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</si>
  <si>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</si>
  <si>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</si>
  <si>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</si>
  <si>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</si>
  <si>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941955001.S</t>
  </si>
  <si>
    <t>Lešenie ľahké pracovné pomocné, s výškou lešeňovej podlahy do 1,20 m</t>
  </si>
  <si>
    <t>m2</t>
  </si>
  <si>
    <t>4</t>
  </si>
  <si>
    <t>-982434294</t>
  </si>
  <si>
    <t>952901111.S</t>
  </si>
  <si>
    <t>Vyčistenie budov pri výške podlaží do 4 m</t>
  </si>
  <si>
    <t>-1443196912</t>
  </si>
  <si>
    <t>99</t>
  </si>
  <si>
    <t>Presun hmôt HSV</t>
  </si>
  <si>
    <t>3</t>
  </si>
  <si>
    <t>999281111.S</t>
  </si>
  <si>
    <t>Presun hmôt pre opravy a údržbu objektov vrátane vonkajších plášťov výšky do 25 m</t>
  </si>
  <si>
    <t>t</t>
  </si>
  <si>
    <t>1360429353</t>
  </si>
  <si>
    <t>PSV</t>
  </si>
  <si>
    <t>Práce a dodávky PSV</t>
  </si>
  <si>
    <t>784</t>
  </si>
  <si>
    <t>Maľby</t>
  </si>
  <si>
    <t>784402801.S</t>
  </si>
  <si>
    <t>Odstránenie malieb oškrabaním, výšky do 3,80 m, -0,0003 t</t>
  </si>
  <si>
    <t>16</t>
  </si>
  <si>
    <t>1142394355</t>
  </si>
  <si>
    <t>5</t>
  </si>
  <si>
    <t>784410100.S</t>
  </si>
  <si>
    <t>Penetrovanie jednonásobné jemnozrnných podkladov výšky do 3,80 m</t>
  </si>
  <si>
    <t>-2131494466</t>
  </si>
  <si>
    <t>6</t>
  </si>
  <si>
    <t>784410500.S</t>
  </si>
  <si>
    <t>Prebrúsenie a oprášenie jemnozrnných povrchov výšky do 3,80 m</t>
  </si>
  <si>
    <t>1051683504</t>
  </si>
  <si>
    <t>7</t>
  </si>
  <si>
    <t>784410600.S</t>
  </si>
  <si>
    <t>Vyrovnanie trhlín a nerovností na jemnozrnných povrchoch výšky do 3,80 m</t>
  </si>
  <si>
    <t>-1550049402</t>
  </si>
  <si>
    <t>8</t>
  </si>
  <si>
    <t>784418011.S</t>
  </si>
  <si>
    <t>Zakrývanie otvorov, podláh a zariadení fóliou v miestnostiach alebo na schodisku</t>
  </si>
  <si>
    <t>811833473</t>
  </si>
  <si>
    <t>784418012.S</t>
  </si>
  <si>
    <t>Zakrývanie podláh papierom v miestnostiach alebo na schodisku</t>
  </si>
  <si>
    <t>2112896891</t>
  </si>
  <si>
    <t>10</t>
  </si>
  <si>
    <t>784430030.S</t>
  </si>
  <si>
    <t>Maľby akrylátové tónované dvojnásobné, ručne nanášané na jemnozrnný podklad výšky do 3,80 m</t>
  </si>
  <si>
    <t>-1264668736</t>
  </si>
  <si>
    <t>11</t>
  </si>
  <si>
    <t>784430301.S</t>
  </si>
  <si>
    <t>Vyhladenie spojov akrylátovým tmelom jednonásobné do výšky 3.80 m</t>
  </si>
  <si>
    <t>m</t>
  </si>
  <si>
    <t>-1944143656</t>
  </si>
  <si>
    <t>12</t>
  </si>
  <si>
    <t>784482910.S</t>
  </si>
  <si>
    <t>Oprava stierky stien v rozsahu 10 %  výšky do 3,80 m</t>
  </si>
  <si>
    <t>1635839950</t>
  </si>
  <si>
    <t>VP</t>
  </si>
  <si>
    <t xml:space="preserve">  Práce naviac</t>
  </si>
  <si>
    <t>PN</t>
  </si>
  <si>
    <t>02 - Havarijný stav - Sprchy medzi šatňou č.3 a č.4</t>
  </si>
  <si>
    <t xml:space="preserve">    1 - Zemné práce</t>
  </si>
  <si>
    <t xml:space="preserve">    6 - Úpravy povrchov, podlahy, osadenie</t>
  </si>
  <si>
    <t xml:space="preserve">    711 - Izolácie proti vode a vlhkosti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</si>
  <si>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</si>
  <si>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</si>
  <si>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</si>
  <si>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</si>
  <si>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735 - Ústredné kúrenie - vykurovacie telesá</t>
  </si>
  <si>
    <t xml:space="preserve">    771 - Podlahy z dlaždíc</t>
  </si>
  <si>
    <t xml:space="preserve">    781 - Obklady</t>
  </si>
  <si>
    <t xml:space="preserve">    783 - Nátery</t>
  </si>
  <si>
    <t>M - Práce a dodávky M</t>
  </si>
  <si>
    <t xml:space="preserve">    21-M - Elektromontáže</t>
  </si>
  <si>
    <t>Zemné práce</t>
  </si>
  <si>
    <t>119001411.S</t>
  </si>
  <si>
    <t>Dočasné zaistenie podzemného potrubia DN do 200</t>
  </si>
  <si>
    <t>1298354849</t>
  </si>
  <si>
    <t>139711101.S</t>
  </si>
  <si>
    <t>Výkop v uzavretých priestoroch s naložením výkopu na dopravný prostriedok v hornine 1 až 4</t>
  </si>
  <si>
    <t>m3</t>
  </si>
  <si>
    <t>-22358943</t>
  </si>
  <si>
    <t>151101101.S</t>
  </si>
  <si>
    <t>Paženie a rozopretie stien rýh pre podzemné vedenie, príložné do 2 m</t>
  </si>
  <si>
    <t>1042910697</t>
  </si>
  <si>
    <t>151101111.S</t>
  </si>
  <si>
    <t>Odstránenie paženia rýh pre podzemné vedenie, príložné hĺbky do 2 m</t>
  </si>
  <si>
    <t>-920240239</t>
  </si>
  <si>
    <t>162201211.S</t>
  </si>
  <si>
    <t>Vodorovné premiestnenie výkopku horniny tr. 1 až 4 stavebným fúrikom do 10 m v rovine alebo vo svahu do 1:5</t>
  </si>
  <si>
    <t>1485965153</t>
  </si>
  <si>
    <t>162201219.S</t>
  </si>
  <si>
    <t>Príplatok za k.ď. 10m v rovine alebo vo svahu do 1:5 k vodorov. premiestneniu výkopku stavebným fúrikom horn. tr.1 až 4</t>
  </si>
  <si>
    <t>-1888205241</t>
  </si>
  <si>
    <t>175101102.S</t>
  </si>
  <si>
    <t>Obsyp potrubia sypaninou z vhodných hornín 1 až 4 s prehodením sypaniny</t>
  </si>
  <si>
    <t>-768898284</t>
  </si>
  <si>
    <t>Úpravy povrchov, podlahy, osadenie</t>
  </si>
  <si>
    <t>631315661.S</t>
  </si>
  <si>
    <t>Mazanina z betónu prostého (m3) tr. C 20/25 hr.nad 120 do 240 mm</t>
  </si>
  <si>
    <t>1349881155</t>
  </si>
  <si>
    <t>632001051.S</t>
  </si>
  <si>
    <t>Zhotovenie jednonásobného penetračného náteru pre potery a stierky</t>
  </si>
  <si>
    <t>1844863526</t>
  </si>
  <si>
    <t>M</t>
  </si>
  <si>
    <t>585520008700.S</t>
  </si>
  <si>
    <t>Penetračný náter na nasiakavé podklady pod potery, samonivelizačné hmoty a stavebné lepidlá</t>
  </si>
  <si>
    <t>kg</t>
  </si>
  <si>
    <t>1663622517</t>
  </si>
  <si>
    <t>632452221.S</t>
  </si>
  <si>
    <t>Cementový poter, pevnosti v tlaku 20 MPa, hr. 60 mm</t>
  </si>
  <si>
    <t>-898603790</t>
  </si>
  <si>
    <t>87904373</t>
  </si>
  <si>
    <t>13</t>
  </si>
  <si>
    <t>1742619141</t>
  </si>
  <si>
    <t>14</t>
  </si>
  <si>
    <t>961055111.S</t>
  </si>
  <si>
    <t>Búranie základov alebo vybúranie otvorov plochy nad 4 m2 v základoch železobetónových,  -2,40000t</t>
  </si>
  <si>
    <t>1292489607</t>
  </si>
  <si>
    <t>15</t>
  </si>
  <si>
    <t>9620322631.S</t>
  </si>
  <si>
    <t>Búranie muriva nadzákladového - priečky</t>
  </si>
  <si>
    <t>-1271444872</t>
  </si>
  <si>
    <t>965043321.S</t>
  </si>
  <si>
    <t>Búranie podkladov a mazanín,betón s poterom,hr.do 100 mm, -2,20000t</t>
  </si>
  <si>
    <t>811978215</t>
  </si>
  <si>
    <t>17</t>
  </si>
  <si>
    <t>965081812.S</t>
  </si>
  <si>
    <t>Búranie dlažieb, z kamen., cement., terazzových, čadičových alebo keramických</t>
  </si>
  <si>
    <t>1742276104</t>
  </si>
  <si>
    <t>18</t>
  </si>
  <si>
    <t>969011121.S</t>
  </si>
  <si>
    <t>Vybúranie vodovodného vedenia DN do 52 mm,  -0,01300t</t>
  </si>
  <si>
    <t>1075902197</t>
  </si>
  <si>
    <t>19</t>
  </si>
  <si>
    <t>969021111.S</t>
  </si>
  <si>
    <t>Vybúranie kanalizačného potrubia DN do 100 mm,  -0,03700t</t>
  </si>
  <si>
    <t>429909956</t>
  </si>
  <si>
    <t>20</t>
  </si>
  <si>
    <t>969021131.S</t>
  </si>
  <si>
    <t>Vybúranie kanalizačného potrubia DN do 300 mm,  -0,09300t</t>
  </si>
  <si>
    <t>509582142</t>
  </si>
  <si>
    <t>21</t>
  </si>
  <si>
    <t>974083113.S</t>
  </si>
  <si>
    <t>Rezanie betónových mazanín existujúcich vystužených hĺbky nad 100 do 150 mm</t>
  </si>
  <si>
    <t>-29271946</t>
  </si>
  <si>
    <t>22</t>
  </si>
  <si>
    <t>978059511.S</t>
  </si>
  <si>
    <t>Odsekanie a odobratie obkladov stien z obkladačiek vnútorných vrátane podkladovej omietky do 2 m2,  -0,06800t</t>
  </si>
  <si>
    <t>705496054</t>
  </si>
  <si>
    <t>978071211.S</t>
  </si>
  <si>
    <t>Odsekanie a odstránenie izolácie lepenkovej zvislej</t>
  </si>
  <si>
    <t>-1225694453</t>
  </si>
  <si>
    <t>24</t>
  </si>
  <si>
    <t>978071251.S</t>
  </si>
  <si>
    <t>Odsekanie a odstránenie izolácie lepenkovej vodorovnej</t>
  </si>
  <si>
    <t>-1941431790</t>
  </si>
  <si>
    <t>25</t>
  </si>
  <si>
    <t>979011131.S</t>
  </si>
  <si>
    <t>Zvislá doprava sutiny po schodoch ručne do 3,5 m</t>
  </si>
  <si>
    <t>-991229574</t>
  </si>
  <si>
    <t>26</t>
  </si>
  <si>
    <t>979081111.S</t>
  </si>
  <si>
    <t>Odvoz sutiny a vybúraných hmôt na skládku do 1 km</t>
  </si>
  <si>
    <t>-1787474359</t>
  </si>
  <si>
    <t>27</t>
  </si>
  <si>
    <t>979081121.S</t>
  </si>
  <si>
    <t>Odvoz sutiny a vybúraných hmôt na skládku za každý ďalší 1 km</t>
  </si>
  <si>
    <t>959059069</t>
  </si>
  <si>
    <t>28</t>
  </si>
  <si>
    <t>979082111.S</t>
  </si>
  <si>
    <t>Vnútrostavenisková doprava sutiny a vybúraných hmôt do 10 m</t>
  </si>
  <si>
    <t>460267521</t>
  </si>
  <si>
    <t>29</t>
  </si>
  <si>
    <t>979082121.S</t>
  </si>
  <si>
    <t>Vnútrostavenisková doprava sutiny a vybúraných hmôt za každých ďalších 5 m</t>
  </si>
  <si>
    <t>-1557512029</t>
  </si>
  <si>
    <t>30</t>
  </si>
  <si>
    <t>979089746.S</t>
  </si>
  <si>
    <t>Poplatok za uloženie stavebného odpadu na recykláciu - zmesi z betónu, tehál, dlaždíc, obkladačiek a keramiky (17 01 07)</t>
  </si>
  <si>
    <t>1851584004</t>
  </si>
  <si>
    <t>31</t>
  </si>
  <si>
    <t>979089712.S</t>
  </si>
  <si>
    <t>Prenájom kontajneru 5 m3</t>
  </si>
  <si>
    <t>ks</t>
  </si>
  <si>
    <t>2058800069</t>
  </si>
  <si>
    <t>32</t>
  </si>
  <si>
    <t>163271606</t>
  </si>
  <si>
    <t>711</t>
  </si>
  <si>
    <t>Izolácie proti vode a vlhkosti</t>
  </si>
  <si>
    <t>33</t>
  </si>
  <si>
    <t>711210120.S</t>
  </si>
  <si>
    <t>Zhotovenie izol. náteru pod keramické obklady v interiéri na ploche vodorovnej</t>
  </si>
  <si>
    <t>-362845853</t>
  </si>
  <si>
    <t>34</t>
  </si>
  <si>
    <t>245660000300.S</t>
  </si>
  <si>
    <t>Hmota hydroizolačná silikátová 1-zložková</t>
  </si>
  <si>
    <t>2064101041</t>
  </si>
  <si>
    <t>35</t>
  </si>
  <si>
    <t>711210125.S</t>
  </si>
  <si>
    <t>Zhotovenie izol. náteru pod keramické obklady v interiéri na ploche zvislej</t>
  </si>
  <si>
    <t>648139371</t>
  </si>
  <si>
    <t>36</t>
  </si>
  <si>
    <t>936637554</t>
  </si>
  <si>
    <t>37</t>
  </si>
  <si>
    <t>998711201.S</t>
  </si>
  <si>
    <t>Presun hmôt pre izoláciu proti vode v objektoch výšky do 6 m</t>
  </si>
  <si>
    <t>%</t>
  </si>
  <si>
    <t>478195444</t>
  </si>
  <si>
    <t>713</t>
  </si>
  <si>
    <t>Izolácie tepelné</t>
  </si>
  <si>
    <t>38</t>
  </si>
  <si>
    <t>713482111.S</t>
  </si>
  <si>
    <t>Montáž trubíc z PE, hr.do 10 mm,vnút.priemer do 38 mm</t>
  </si>
  <si>
    <t>828738992</t>
  </si>
  <si>
    <t>39</t>
  </si>
  <si>
    <t>283310000200.S</t>
  </si>
  <si>
    <t>Izolačná PE trubica dxhr. 15x5 mm, nenadrezaná, na izolovanie rozvodov vody, kúrenia, zdravotechniky</t>
  </si>
  <si>
    <t>-535310888</t>
  </si>
  <si>
    <t>40</t>
  </si>
  <si>
    <t>998713201.S</t>
  </si>
  <si>
    <t>Presun hmôt pre izolácie tepelné v objektoch výšky do 6 m</t>
  </si>
  <si>
    <t>-2122344656</t>
  </si>
  <si>
    <t>721</t>
  </si>
  <si>
    <t>Zdravotechnika - vnútorná kanalizácia</t>
  </si>
  <si>
    <t>41</t>
  </si>
  <si>
    <t>721171116.S</t>
  </si>
  <si>
    <t>Potrubie z PVC - U odpadové ležaté hrdlové D 250 mm</t>
  </si>
  <si>
    <t>-2111836276</t>
  </si>
  <si>
    <t>42</t>
  </si>
  <si>
    <t>721173204.S</t>
  </si>
  <si>
    <t>Potrubie z PVC - U odpadné pripájacie D 40 mm</t>
  </si>
  <si>
    <t>-1449985701</t>
  </si>
  <si>
    <t>43</t>
  </si>
  <si>
    <t>721173205.S</t>
  </si>
  <si>
    <t>Potrubie z PVC - U odpadné pripájacie D 50 mm</t>
  </si>
  <si>
    <t>-1057374989</t>
  </si>
  <si>
    <t>44</t>
  </si>
  <si>
    <t>721194104.S</t>
  </si>
  <si>
    <t>Zriadenie prípojky na potrubí vyvedenie a upevnenie odpadových výpustiek D 40 mm</t>
  </si>
  <si>
    <t>2076470720</t>
  </si>
  <si>
    <t>45</t>
  </si>
  <si>
    <t>721194105.S</t>
  </si>
  <si>
    <t>Zriadenie prípojky na potrubí vyvedenie a upevnenie odpadových výpustiek D 50 mm</t>
  </si>
  <si>
    <t>1282798376</t>
  </si>
  <si>
    <t>46</t>
  </si>
  <si>
    <t>721229013.S</t>
  </si>
  <si>
    <t>Montáž podlahového odtokového žlabu dĺžky cca. 3000 mm pre montáž do stredu</t>
  </si>
  <si>
    <t>súb.</t>
  </si>
  <si>
    <t>1368093262</t>
  </si>
  <si>
    <t>47</t>
  </si>
  <si>
    <t>552240003700.S</t>
  </si>
  <si>
    <t>Žľab nerezový do priestoru, plastový sifón DN 50</t>
  </si>
  <si>
    <t>-126857892</t>
  </si>
  <si>
    <t>48</t>
  </si>
  <si>
    <t>877366212.S</t>
  </si>
  <si>
    <t>Montáž kanalizačného PVC-U čistiaceho kusu DN 250</t>
  </si>
  <si>
    <t>1291496640</t>
  </si>
  <si>
    <t>49</t>
  </si>
  <si>
    <t>286520042700.S</t>
  </si>
  <si>
    <t>Čistiaci kus PVC, DN 250 pre hladký, kanalizačný, gravitačný systém</t>
  </si>
  <si>
    <t>-416284205</t>
  </si>
  <si>
    <t>50</t>
  </si>
  <si>
    <t>998721201.S</t>
  </si>
  <si>
    <t>Presun hmôt pre vnútornú kanalizáciu v objektoch výšky do 6 m</t>
  </si>
  <si>
    <t>-714524351</t>
  </si>
  <si>
    <t>722</t>
  </si>
  <si>
    <t>Zdravotechnika - vnútorný vodovod</t>
  </si>
  <si>
    <t>51</t>
  </si>
  <si>
    <t>722171130.S</t>
  </si>
  <si>
    <t>Plasthliníkové potrubie v tyčiach spájané lisovaním d 16 mm</t>
  </si>
  <si>
    <t>908076190</t>
  </si>
  <si>
    <t>52</t>
  </si>
  <si>
    <t>722220111.S</t>
  </si>
  <si>
    <t>Montáž armatúry závitovej s jedným závitom, nástenka pre výtokový ventil G 1/2</t>
  </si>
  <si>
    <t>-1144922454</t>
  </si>
  <si>
    <t>53</t>
  </si>
  <si>
    <t>197730076600.S</t>
  </si>
  <si>
    <t>Nástenka lisovacia koncová, 1/2" Fx18, PN 10, T = +120 °C, niklovaná mosadz, tesnenie EPDM</t>
  </si>
  <si>
    <t>-878905255</t>
  </si>
  <si>
    <t>54</t>
  </si>
  <si>
    <t>722220121.S</t>
  </si>
  <si>
    <t>Montáž armatúry závitovej s jedným závitom, nástenka pre batériu G 1/2</t>
  </si>
  <si>
    <t>pár</t>
  </si>
  <si>
    <t>-1843783657</t>
  </si>
  <si>
    <t>55</t>
  </si>
  <si>
    <t>962487387</t>
  </si>
  <si>
    <t>56</t>
  </si>
  <si>
    <t>722221010.S</t>
  </si>
  <si>
    <t>Montáž guľového kohúta závitového priameho pre vodu G 1/2</t>
  </si>
  <si>
    <t>-969845936</t>
  </si>
  <si>
    <t>57</t>
  </si>
  <si>
    <t>551110004900.S</t>
  </si>
  <si>
    <t>Guľový uzáver pre vodu 1/2", niklovaná mosadz</t>
  </si>
  <si>
    <t>85917566</t>
  </si>
  <si>
    <t>58</t>
  </si>
  <si>
    <t>722221070.S</t>
  </si>
  <si>
    <t>Montáž guľového kohúta závitového rohového pre vodu G 1/2</t>
  </si>
  <si>
    <t>-889239859</t>
  </si>
  <si>
    <t>59</t>
  </si>
  <si>
    <t>551110007700.S</t>
  </si>
  <si>
    <t>Guľový uzáver pre vodu rohový 1/2", niklovaná mosadz</t>
  </si>
  <si>
    <t>-5073535</t>
  </si>
  <si>
    <t>60</t>
  </si>
  <si>
    <t>722290226.S</t>
  </si>
  <si>
    <t>Tlaková skúška vodovodného potrubia závitového do DN 50</t>
  </si>
  <si>
    <t>490197973</t>
  </si>
  <si>
    <t>61</t>
  </si>
  <si>
    <t>722290234.S</t>
  </si>
  <si>
    <t>Prepláchnutie a dezinfekcia vodovodného potrubia do DN 80</t>
  </si>
  <si>
    <t>-728372232</t>
  </si>
  <si>
    <t>62</t>
  </si>
  <si>
    <t>998722201.S</t>
  </si>
  <si>
    <t>Presun hmôt pre vnútorný vodovod v objektoch výšky do 6 m</t>
  </si>
  <si>
    <t>-1381886867</t>
  </si>
  <si>
    <t>725</t>
  </si>
  <si>
    <t>Zdravotechnika - zariaďovacie predmety</t>
  </si>
  <si>
    <t>63</t>
  </si>
  <si>
    <t>725210822.S</t>
  </si>
  <si>
    <t>Demontáž umývadiel alebo umývadielok bez výtokovej armatúry, na ďalšie použitie</t>
  </si>
  <si>
    <t>760530878</t>
  </si>
  <si>
    <t>64</t>
  </si>
  <si>
    <t>725210915.S</t>
  </si>
  <si>
    <t>Spätná montáž umývadla</t>
  </si>
  <si>
    <t>1908278703</t>
  </si>
  <si>
    <t>65</t>
  </si>
  <si>
    <t>725210943.S</t>
  </si>
  <si>
    <t xml:space="preserve">Oprava umývadla, výmena odpadovej rúrky </t>
  </si>
  <si>
    <t>-720716808</t>
  </si>
  <si>
    <t>66</t>
  </si>
  <si>
    <t>725210982.S</t>
  </si>
  <si>
    <t>Odmontovanie zápachovej uzávierky</t>
  </si>
  <si>
    <t>-207549344</t>
  </si>
  <si>
    <t>67</t>
  </si>
  <si>
    <t>725210983.S</t>
  </si>
  <si>
    <t>Spätná montáž zápachovej uzávierky</t>
  </si>
  <si>
    <t>-1873714042</t>
  </si>
  <si>
    <t>68</t>
  </si>
  <si>
    <t>725210984.S</t>
  </si>
  <si>
    <t>Odmontovanie rohového ventilu G 1/2</t>
  </si>
  <si>
    <t>1850428536</t>
  </si>
  <si>
    <t>69</t>
  </si>
  <si>
    <t>725210985.S</t>
  </si>
  <si>
    <t>Spätná montáž rohového ventilu G 1/2</t>
  </si>
  <si>
    <t>-1032544084</t>
  </si>
  <si>
    <t>70</t>
  </si>
  <si>
    <t>725840871.S</t>
  </si>
  <si>
    <t>Demontáž batérie, sprchovej</t>
  </si>
  <si>
    <t>1855544964</t>
  </si>
  <si>
    <t>71</t>
  </si>
  <si>
    <t>725849232.S</t>
  </si>
  <si>
    <t>Spätná Montáž batérie sprchovej</t>
  </si>
  <si>
    <t>-844293736</t>
  </si>
  <si>
    <t>72</t>
  </si>
  <si>
    <t>998725201.S</t>
  </si>
  <si>
    <t>Presun hmôt pre zariaďovacie predmety v objektoch výšky do 6 m</t>
  </si>
  <si>
    <t>793778999</t>
  </si>
  <si>
    <t>735</t>
  </si>
  <si>
    <t>Ústredné kúrenie - vykurovacie telesá</t>
  </si>
  <si>
    <t>73</t>
  </si>
  <si>
    <t>735111811.S</t>
  </si>
  <si>
    <t>Demontáž vykurovacích telies liatinových článkových</t>
  </si>
  <si>
    <t>-1860913977</t>
  </si>
  <si>
    <t>74</t>
  </si>
  <si>
    <t>735112096.S</t>
  </si>
  <si>
    <t>Montáž vykurovacieho telesa liatinového</t>
  </si>
  <si>
    <t>-1985099694</t>
  </si>
  <si>
    <t>75</t>
  </si>
  <si>
    <t>998735201.S</t>
  </si>
  <si>
    <t>Presun hmôt pre vykurovacie telesá v objektoch výšky do 6 m</t>
  </si>
  <si>
    <t>-1379637504</t>
  </si>
  <si>
    <t>771</t>
  </si>
  <si>
    <t>Podlahy z dlaždíc</t>
  </si>
  <si>
    <t>76</t>
  </si>
  <si>
    <t>771576315.S</t>
  </si>
  <si>
    <t>Montáž podláh z dlaždíc keramických do tmelu flexibilného mrazuvzdorného v obmedzenom priestore veľ. 600 x 600 mm</t>
  </si>
  <si>
    <t>-1022890621</t>
  </si>
  <si>
    <t>77</t>
  </si>
  <si>
    <t>597740003300.S</t>
  </si>
  <si>
    <t>Dlaždice keramické, lxvxhr 598x598</t>
  </si>
  <si>
    <t>-665562876</t>
  </si>
  <si>
    <t>78</t>
  </si>
  <si>
    <t>771991102.S</t>
  </si>
  <si>
    <t>Vysávanie podkladu pred kladením dlažby</t>
  </si>
  <si>
    <t>48513790</t>
  </si>
  <si>
    <t>79</t>
  </si>
  <si>
    <t>771991111.S</t>
  </si>
  <si>
    <t>Penetrovanie podkladu pred kladením dlažby</t>
  </si>
  <si>
    <t>986030486</t>
  </si>
  <si>
    <t>80</t>
  </si>
  <si>
    <t>771991122.S</t>
  </si>
  <si>
    <t>Tmelenie podkladu, stierkovanie vyrovnávacím tmelom pred kladením dlažby lokálne</t>
  </si>
  <si>
    <t>-207725131</t>
  </si>
  <si>
    <t>81</t>
  </si>
  <si>
    <t>771991134.S</t>
  </si>
  <si>
    <t xml:space="preserve">Vyspravenie podkladu nivelačnou stierkou pred kladením dlažby </t>
  </si>
  <si>
    <t>-1116050984</t>
  </si>
  <si>
    <t>82</t>
  </si>
  <si>
    <t>771991201.S</t>
  </si>
  <si>
    <t>Príprava podkladu prebrúsením strojne brúskou na betón pred kladením dlažby</t>
  </si>
  <si>
    <t>711361153</t>
  </si>
  <si>
    <t>83</t>
  </si>
  <si>
    <t>998771201.S</t>
  </si>
  <si>
    <t>Presun hmôt pre podlahy z dlaždíc v objektoch výšky do 6m</t>
  </si>
  <si>
    <t>554112063</t>
  </si>
  <si>
    <t>781</t>
  </si>
  <si>
    <t>Obklady</t>
  </si>
  <si>
    <t>84</t>
  </si>
  <si>
    <t>781445277.S</t>
  </si>
  <si>
    <t>Montáž obkladov vnútor. stien z obkladačiek kladených do tmelu flexibilného v obmedzenom priestore veľ. 300x600 mm</t>
  </si>
  <si>
    <t>1058359289</t>
  </si>
  <si>
    <t>85</t>
  </si>
  <si>
    <t>597640001800.S</t>
  </si>
  <si>
    <t>Obkladačky keramické lxvxhr 298x598</t>
  </si>
  <si>
    <t>-589972492</t>
  </si>
  <si>
    <t>86</t>
  </si>
  <si>
    <t>781491221.S</t>
  </si>
  <si>
    <t>Montáž kovových profilov pre obklad do tmelu flexibilného - ukončovací/roh steny</t>
  </si>
  <si>
    <t>674413133</t>
  </si>
  <si>
    <t>87</t>
  </si>
  <si>
    <t>553650001010.S</t>
  </si>
  <si>
    <t>Profil ukončovací 8 mm AL, 2,5 m</t>
  </si>
  <si>
    <t>-850550277</t>
  </si>
  <si>
    <t>88</t>
  </si>
  <si>
    <t>781493121.S</t>
  </si>
  <si>
    <t>Montáž plastových dvierok 150x150 mm pri obklade do tmelu flexibilného</t>
  </si>
  <si>
    <t>1880559704</t>
  </si>
  <si>
    <t>89</t>
  </si>
  <si>
    <t>283810000102.S</t>
  </si>
  <si>
    <t>Dvierka revízne plastové, rozmer 150x150 mm</t>
  </si>
  <si>
    <t>-1793281872</t>
  </si>
  <si>
    <t>90</t>
  </si>
  <si>
    <t>781493122.S</t>
  </si>
  <si>
    <t>Montáž plastových dvierok 250x250 mm pri obklade do tmelu flexibilného</t>
  </si>
  <si>
    <t>-1969715949</t>
  </si>
  <si>
    <t>91</t>
  </si>
  <si>
    <t>283810000108.S</t>
  </si>
  <si>
    <t>Dvierka revízne plastové, rozmer 250x250 mm</t>
  </si>
  <si>
    <t>-1048252595</t>
  </si>
  <si>
    <t>92</t>
  </si>
  <si>
    <t>781991101.S</t>
  </si>
  <si>
    <t>Tmelenie podkladu, stierkovanie stien vyrovnávacím tmelom pred kladením obkladu hr. 3 mm</t>
  </si>
  <si>
    <t>-1270400566</t>
  </si>
  <si>
    <t>93</t>
  </si>
  <si>
    <t>781991121.S</t>
  </si>
  <si>
    <t>Penetrovanie podkladu pred kladením obkladu</t>
  </si>
  <si>
    <t>606842613</t>
  </si>
  <si>
    <t>94</t>
  </si>
  <si>
    <t>998781201.S</t>
  </si>
  <si>
    <t>Presun hmôt pre obklady keramické v objektoch výšky do 6 m</t>
  </si>
  <si>
    <t>1106156728</t>
  </si>
  <si>
    <t>783</t>
  </si>
  <si>
    <t>Nátery</t>
  </si>
  <si>
    <t>95</t>
  </si>
  <si>
    <t>7832018121.S</t>
  </si>
  <si>
    <t>Odstránenie starých náterov z kovových stavebných doplnkových konštrukcií oceľovou kefou - VZT</t>
  </si>
  <si>
    <t>-556106877</t>
  </si>
  <si>
    <t>96</t>
  </si>
  <si>
    <t>783222101.S</t>
  </si>
  <si>
    <t>Nátery kov.stav.doplnk.konštr. syntetické na vzduchu schnúce dvojnásobné - VZT</t>
  </si>
  <si>
    <t>-1158977535</t>
  </si>
  <si>
    <t>97</t>
  </si>
  <si>
    <t>783324340.S</t>
  </si>
  <si>
    <t>Nátery liatinových radiátorov syntetické dvojnásobné a základným náterom</t>
  </si>
  <si>
    <t>-641433850</t>
  </si>
  <si>
    <t>98</t>
  </si>
  <si>
    <t>783401811.S</t>
  </si>
  <si>
    <t>Odstránenie starých náterov z kovových potrubí a armatúr potrubie do DN 50</t>
  </si>
  <si>
    <t>kpl</t>
  </si>
  <si>
    <t>512022239</t>
  </si>
  <si>
    <t>-2057857226</t>
  </si>
  <si>
    <t>100</t>
  </si>
  <si>
    <t>1155632567</t>
  </si>
  <si>
    <t>101</t>
  </si>
  <si>
    <t>1652060559</t>
  </si>
  <si>
    <t>102</t>
  </si>
  <si>
    <t>2026111485</t>
  </si>
  <si>
    <t>103</t>
  </si>
  <si>
    <t>-1787610448</t>
  </si>
  <si>
    <t>104</t>
  </si>
  <si>
    <t>-1901182017</t>
  </si>
  <si>
    <t>105</t>
  </si>
  <si>
    <t>784430010.S</t>
  </si>
  <si>
    <t>Maľby akrylátové základné dvojnásobné, ručne nanášané na jemnozrnný podklad výšky do 3,80 m</t>
  </si>
  <si>
    <t>-749664515</t>
  </si>
  <si>
    <t>106</t>
  </si>
  <si>
    <t>-262903167</t>
  </si>
  <si>
    <t>107</t>
  </si>
  <si>
    <t>1161733819</t>
  </si>
  <si>
    <t>Práce a dodávky M</t>
  </si>
  <si>
    <t>21-M</t>
  </si>
  <si>
    <t>Elektromontáže</t>
  </si>
  <si>
    <t>108</t>
  </si>
  <si>
    <t>210203040.S</t>
  </si>
  <si>
    <t xml:space="preserve">Montáž a zapojenie stropného LED svietidla </t>
  </si>
  <si>
    <t>462815586</t>
  </si>
  <si>
    <t>109</t>
  </si>
  <si>
    <t>348140006100.S</t>
  </si>
  <si>
    <t>LED svietidlo stropné, krytie IP65</t>
  </si>
  <si>
    <t>128</t>
  </si>
  <si>
    <t>-1148827201</t>
  </si>
  <si>
    <t>110</t>
  </si>
  <si>
    <t>210964324.S</t>
  </si>
  <si>
    <t>Demontáž do sute - svietidla interiérového na strop vrátane odpojenia</t>
  </si>
  <si>
    <t>-106539542</t>
  </si>
  <si>
    <t>111</t>
  </si>
  <si>
    <t>998921201.S</t>
  </si>
  <si>
    <t>Presun hmôt pre montáž silnoprúdových rozvodov a zariadení v stavbe (objekte) výšky do 7 m</t>
  </si>
  <si>
    <t>867908048</t>
  </si>
  <si>
    <t>03 - Havarijný stav - výmena prasknutej liatinovej ležatej kanalizácie v suteréne</t>
  </si>
  <si>
    <t xml:space="preserve">    767 - Konštrukcie doplnkové kovové</t>
  </si>
  <si>
    <t>969021121.S</t>
  </si>
  <si>
    <t>Vybúranie kanalizačného potrubia DN do 200 mm,  -0,06300t</t>
  </si>
  <si>
    <t>-1942292961</t>
  </si>
  <si>
    <t>1338915105</t>
  </si>
  <si>
    <t>1643224325</t>
  </si>
  <si>
    <t>892373225</t>
  </si>
  <si>
    <t>364899603</t>
  </si>
  <si>
    <t>1185695636</t>
  </si>
  <si>
    <t>979089612.S</t>
  </si>
  <si>
    <t>Poplatok za skládku - iné odpady zo stavieb a demolácií (17 09), ostatné</t>
  </si>
  <si>
    <t>-1514051722</t>
  </si>
  <si>
    <t>721172409.S</t>
  </si>
  <si>
    <t>Montáž odpadového potrubia vodorovného DN 110</t>
  </si>
  <si>
    <t>-652254312</t>
  </si>
  <si>
    <t>286140043700.S</t>
  </si>
  <si>
    <t>Rúra PVC DN 110 mm dĺ. 1 m, pre rozvod vnútorného odpadu</t>
  </si>
  <si>
    <t>-1092517333</t>
  </si>
  <si>
    <t>721172415.S</t>
  </si>
  <si>
    <t>Montáž odpadového potrubia vodorovného DN 150</t>
  </si>
  <si>
    <t>1214145303</t>
  </si>
  <si>
    <t>286140045100.S</t>
  </si>
  <si>
    <t>Rúra PVC DN 160 mm dĺ. 1 m, pre rozvod vnútorného odpadu</t>
  </si>
  <si>
    <t>-1957050755</t>
  </si>
  <si>
    <t>721172448.S</t>
  </si>
  <si>
    <t>Montáž prechodu pvc potrubia na liatinu DN 100</t>
  </si>
  <si>
    <t>910608277</t>
  </si>
  <si>
    <t>286520040100.S</t>
  </si>
  <si>
    <t>Prechodka PVC, hrdlo/hrdlo s tesnením, DN 100/110</t>
  </si>
  <si>
    <t>1904448144</t>
  </si>
  <si>
    <t>721172450.S</t>
  </si>
  <si>
    <t>Montáž prechodu pvc potrubia na liatinu DN 150</t>
  </si>
  <si>
    <t>-878815936</t>
  </si>
  <si>
    <t>286520041400.S</t>
  </si>
  <si>
    <t>Prechodka PVC, hrdlo/hrdlo s tesneniím, DN 150/160</t>
  </si>
  <si>
    <t>1457285190</t>
  </si>
  <si>
    <t>721172451.S</t>
  </si>
  <si>
    <t>Montáž PVC kolena pre potrubia DN 110</t>
  </si>
  <si>
    <t>-107765035</t>
  </si>
  <si>
    <t>286520007000.S</t>
  </si>
  <si>
    <t>Koleno odpadové PVC 87° D 110</t>
  </si>
  <si>
    <t>-1714200688</t>
  </si>
  <si>
    <t>721172457.S</t>
  </si>
  <si>
    <t>Montáž kolena pre potrubia DN 150</t>
  </si>
  <si>
    <t>2059853788</t>
  </si>
  <si>
    <t>286520003900.S</t>
  </si>
  <si>
    <t>Koleno PVC, DN 150x67°, 87° pre hladký, kanalizačný, gravitačný systém</t>
  </si>
  <si>
    <t>140702758</t>
  </si>
  <si>
    <t>721172478.S</t>
  </si>
  <si>
    <t>Montáž odbočky pre odhlučnené potrubia DN 150</t>
  </si>
  <si>
    <t>-1594790685</t>
  </si>
  <si>
    <t>286520018100.S</t>
  </si>
  <si>
    <t>Odbočka 45° PVC, DN 150/100 pre hladký, kanalizačný, gravitačný systém</t>
  </si>
  <si>
    <t>1819718659</t>
  </si>
  <si>
    <t>286520021500.S</t>
  </si>
  <si>
    <t>Odbočka 87° PVC, DN 150/150 pre hladký, kanalizačný, gravitačný systém</t>
  </si>
  <si>
    <t>-1940460657</t>
  </si>
  <si>
    <t>721172509.S</t>
  </si>
  <si>
    <t>Montáž čistiaceho kusu pre odhlučnené potrubia DN 150</t>
  </si>
  <si>
    <t>185292206</t>
  </si>
  <si>
    <t>286520042500.S</t>
  </si>
  <si>
    <t>Čistiaci kus PVC, DN 150 pre hladký, kanalizačný, gravitačný systém</t>
  </si>
  <si>
    <t>-1797955517</t>
  </si>
  <si>
    <t>721172524.S</t>
  </si>
  <si>
    <t>Montáž presuvky pre potrubia DN 110</t>
  </si>
  <si>
    <t>585578734</t>
  </si>
  <si>
    <t>286520011800.S</t>
  </si>
  <si>
    <t>Presuvka PVC, DN 100 pre hladký, kanalizačný, gravitačný systém</t>
  </si>
  <si>
    <t>765184787</t>
  </si>
  <si>
    <t>721172530.S</t>
  </si>
  <si>
    <t>Montáž presuvky pre odhlučnené potrubia DN 150</t>
  </si>
  <si>
    <t>1101554124</t>
  </si>
  <si>
    <t>286520012000.S</t>
  </si>
  <si>
    <t>Presuvka PVC, DN 150 pre hladký, kanalizačný, gravitačný systém</t>
  </si>
  <si>
    <t>-1216524733</t>
  </si>
  <si>
    <t>-1299967116</t>
  </si>
  <si>
    <t>767</t>
  </si>
  <si>
    <t>Konštrukcie doplnkové kovové</t>
  </si>
  <si>
    <t>767871575.S</t>
  </si>
  <si>
    <t>Dodávka a montáž závesného systému pre kanalizačné potrubie</t>
  </si>
  <si>
    <t>-93768629</t>
  </si>
  <si>
    <t>998767201.S</t>
  </si>
  <si>
    <t>Presun hmôt pre kovové stavebné doplnkové konštrukcie v objektoch výšky do 6 m</t>
  </si>
  <si>
    <t>1111285786</t>
  </si>
  <si>
    <t>04 - Havarijný stav - ležatý rozvod kanalizácie pod základovou doskou -  m.č. 3 Obrobňa</t>
  </si>
  <si>
    <t xml:space="preserve">    776 - Podlahy povlakové</t>
  </si>
  <si>
    <t>1919702352</t>
  </si>
  <si>
    <t>505215075</t>
  </si>
  <si>
    <t>1275889069</t>
  </si>
  <si>
    <t>1924354879</t>
  </si>
  <si>
    <t>-2069007927</t>
  </si>
  <si>
    <t>-1114971855</t>
  </si>
  <si>
    <t>587514837</t>
  </si>
  <si>
    <t>494711728</t>
  </si>
  <si>
    <t>-177452975</t>
  </si>
  <si>
    <t>1275214600</t>
  </si>
  <si>
    <t>-1080132754</t>
  </si>
  <si>
    <t>1355473904</t>
  </si>
  <si>
    <t>-833147607</t>
  </si>
  <si>
    <t>-149254147</t>
  </si>
  <si>
    <t>-52576865</t>
  </si>
  <si>
    <t>1970869374</t>
  </si>
  <si>
    <t>-1937339345</t>
  </si>
  <si>
    <t>-1183760633</t>
  </si>
  <si>
    <t>-237315709</t>
  </si>
  <si>
    <t>-1935851449</t>
  </si>
  <si>
    <t>1149857185</t>
  </si>
  <si>
    <t>1115263759</t>
  </si>
  <si>
    <t>-1731401936</t>
  </si>
  <si>
    <t>-1954901869</t>
  </si>
  <si>
    <t>2136882920</t>
  </si>
  <si>
    <t>1212280605</t>
  </si>
  <si>
    <t>2127930634</t>
  </si>
  <si>
    <t>-1546867382</t>
  </si>
  <si>
    <t>711411010.S</t>
  </si>
  <si>
    <t>Zhotovenie izolácie proti vode na vodorovnej ploche jednonásobným náterom z kryštalickej izolácie</t>
  </si>
  <si>
    <t>-847202036</t>
  </si>
  <si>
    <t>245640000100.S</t>
  </si>
  <si>
    <t>Hmota hydroizolačná kryštalická</t>
  </si>
  <si>
    <t>1122440239</t>
  </si>
  <si>
    <t>-340491723</t>
  </si>
  <si>
    <t>892364111.S</t>
  </si>
  <si>
    <t>Monitoring potrubia kamerovým systémom do DN 250</t>
  </si>
  <si>
    <t>-185380553</t>
  </si>
  <si>
    <t>-1644421207</t>
  </si>
  <si>
    <t>-94779616</t>
  </si>
  <si>
    <t>-206637171</t>
  </si>
  <si>
    <t>-1532524905</t>
  </si>
  <si>
    <t>1041398906</t>
  </si>
  <si>
    <t>721300922.S</t>
  </si>
  <si>
    <t>Prečistenie ležatých zvodov do DN 300</t>
  </si>
  <si>
    <t>1703855750</t>
  </si>
  <si>
    <t>-115683931</t>
  </si>
  <si>
    <t>-1239508586</t>
  </si>
  <si>
    <t>Spätná montáž umývadla bez spätnej montáže konzol</t>
  </si>
  <si>
    <t>-1077396043</t>
  </si>
  <si>
    <t>794330451</t>
  </si>
  <si>
    <t>1857845460</t>
  </si>
  <si>
    <t>927903571</t>
  </si>
  <si>
    <t>1036536785</t>
  </si>
  <si>
    <t>1116721209</t>
  </si>
  <si>
    <t>-414574263</t>
  </si>
  <si>
    <t>771542010.S</t>
  </si>
  <si>
    <t>Opravy podláh z dlaždíc hutných, glazovaných alebo keramických veľ. 100 x 100 mm do flexibilného mrazuvzdorného lepidla, -0,00015t - sokel</t>
  </si>
  <si>
    <t>1158863837</t>
  </si>
  <si>
    <t>839689348</t>
  </si>
  <si>
    <t>1974083810</t>
  </si>
  <si>
    <t>Tmelenie podkladu, stierkovanie vyrovnávacím tmelom pred kladením dlažby lokálne hr. 3 mm</t>
  </si>
  <si>
    <t>-1867645781</t>
  </si>
  <si>
    <t>771991252.S</t>
  </si>
  <si>
    <t>Výplň škáry pre dlažby akrylátovým tmelom</t>
  </si>
  <si>
    <t>1210261621</t>
  </si>
  <si>
    <t>84998812</t>
  </si>
  <si>
    <t>776</t>
  </si>
  <si>
    <t>Podlahy povlakové</t>
  </si>
  <si>
    <t>776511820.S</t>
  </si>
  <si>
    <t>Odstránenie povlakových podláh z nášľapnej plochy lepených,  -0,00100t</t>
  </si>
  <si>
    <t>-1205711491</t>
  </si>
  <si>
    <t>776521101.S</t>
  </si>
  <si>
    <t>Oprava povlakových podláh PVC v pásoch lepením</t>
  </si>
  <si>
    <t>-1708572586</t>
  </si>
  <si>
    <t>284110000110.S</t>
  </si>
  <si>
    <t>Podlaha PVC heterogénna, hrúbka do 2,6 mm</t>
  </si>
  <si>
    <t>-58994413</t>
  </si>
  <si>
    <t>776990105.S</t>
  </si>
  <si>
    <t>Vysávanie podkladu pred kladením povlakových podláh</t>
  </si>
  <si>
    <t>-1346789829</t>
  </si>
  <si>
    <t>776990110.S</t>
  </si>
  <si>
    <t>Penetrovanie podkladu pred kladením povlakových podláh</t>
  </si>
  <si>
    <t>977137138</t>
  </si>
  <si>
    <t>776992125.S</t>
  </si>
  <si>
    <t>Vyspravenie podkladu nivelačnou stierkou hr. 3 mm</t>
  </si>
  <si>
    <t>-1538926013</t>
  </si>
  <si>
    <t>998776201.S</t>
  </si>
  <si>
    <t>Presun hmôt pre podlahy povlakové v objektoch výšky do 6 m</t>
  </si>
  <si>
    <t>-275731524</t>
  </si>
  <si>
    <t>781445022.S</t>
  </si>
  <si>
    <t>Oprava obkladov stien z obkladačiek keramických kladených do tmelu 150x150 mm, -0,021t</t>
  </si>
  <si>
    <t>1310373607</t>
  </si>
  <si>
    <t>597640002400.S</t>
  </si>
  <si>
    <t>Obkladačky keramické lxvxhr 148x148x6 mm</t>
  </si>
  <si>
    <t>-1768331403</t>
  </si>
  <si>
    <t>-1240690158</t>
  </si>
  <si>
    <t>781991111.S</t>
  </si>
  <si>
    <t>Vykrúženie vyrezanie otvorov do obkladu priemeru do 90 mm</t>
  </si>
  <si>
    <t>-1642072122</t>
  </si>
  <si>
    <t>-1151649302</t>
  </si>
  <si>
    <t>781991132.S</t>
  </si>
  <si>
    <t>Výplň škáry pre obklady akrylátovým tmelom šírky do 5 mm</t>
  </si>
  <si>
    <t>1499623194</t>
  </si>
  <si>
    <t>255630017</t>
  </si>
  <si>
    <t>-1629887361</t>
  </si>
  <si>
    <t>-1122202458</t>
  </si>
  <si>
    <t>2093467439</t>
  </si>
  <si>
    <t>-4749058</t>
  </si>
  <si>
    <t>-1003585360</t>
  </si>
  <si>
    <t>289939042</t>
  </si>
  <si>
    <t>-1953897824</t>
  </si>
  <si>
    <t>-202161178</t>
  </si>
  <si>
    <t>-1459709165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</si>
</sst>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4" fontId="3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3" fillId="4" borderId="0" xfId="0" applyFont="1" applyFill="1" applyAlignment="1">
      <alignment horizontal="left" vertical="center"/>
    </xf>
    <xf numFmtId="4" fontId="23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0" borderId="14" xfId="0" applyBorder="1" applyAlignment="1">
      <alignment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49" fontId="0" fillId="2" borderId="22" xfId="0" applyNumberFormat="1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167" fontId="0" fillId="2" borderId="22" xfId="0" applyNumberFormat="1" applyFill="1" applyBorder="1" applyAlignment="1" applyProtection="1">
      <alignment vertical="center"/>
      <protection locked="0"/>
    </xf>
    <xf numFmtId="4" fontId="0" fillId="2" borderId="22" xfId="0" applyNumberFormat="1" applyFill="1" applyBorder="1" applyAlignment="1" applyProtection="1">
      <alignment vertical="center"/>
      <protection locked="0"/>
    </xf>
    <xf numFmtId="4" fontId="0" fillId="0" borderId="22" xfId="0" applyNumberFormat="1" applyBorder="1" applyAlignment="1">
      <alignment vertical="center"/>
    </xf>
    <xf numFmtId="0" fontId="20" fillId="2" borderId="22" xfId="0" applyFont="1" applyFill="1" applyBorder="1" applyAlignment="1" applyProtection="1">
      <alignment horizontal="left" vertical="center"/>
      <protection locked="0"/>
    </xf>
    <xf numFmtId="0" fontId="20" fillId="2" borderId="22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0" fillId="0" borderId="0" xfId="0"/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topLeftCell="A2" workbookViewId="0">
      <selection activeCell="K6" sqref="K6:AO6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 x14ac:dyDescent="0.2"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 x14ac:dyDescent="0.2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 x14ac:dyDescent="0.2">
      <c r="B5" s="16"/>
      <c r="D5" s="20" t="s">
        <v>12</v>
      </c>
      <c r="K5" s="222" t="s">
        <v>13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R5" s="16"/>
      <c r="BE5" s="219" t="s">
        <v>14</v>
      </c>
      <c r="BS5" s="13" t="s">
        <v>6</v>
      </c>
    </row>
    <row r="6" spans="1:74" ht="36.950000000000003" customHeight="1" x14ac:dyDescent="0.2">
      <c r="B6" s="16"/>
      <c r="D6" s="22" t="s">
        <v>15</v>
      </c>
      <c r="K6" s="223" t="s">
        <v>16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R6" s="16"/>
      <c r="BE6" s="220"/>
      <c r="BS6" s="13" t="s">
        <v>6</v>
      </c>
    </row>
    <row r="7" spans="1:74" ht="12" customHeight="1" x14ac:dyDescent="0.2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220"/>
      <c r="BS7" s="13" t="s">
        <v>6</v>
      </c>
    </row>
    <row r="8" spans="1:74" ht="12" customHeight="1" x14ac:dyDescent="0.2">
      <c r="B8" s="16"/>
      <c r="D8" s="23" t="s">
        <v>19</v>
      </c>
      <c r="K8" s="21" t="s">
        <v>20</v>
      </c>
      <c r="AK8" s="23" t="s">
        <v>21</v>
      </c>
      <c r="AN8" s="24"/>
      <c r="AR8" s="16"/>
      <c r="BE8" s="220"/>
      <c r="BS8" s="13" t="s">
        <v>6</v>
      </c>
    </row>
    <row r="9" spans="1:74" ht="14.45" customHeight="1" x14ac:dyDescent="0.2">
      <c r="B9" s="16"/>
      <c r="AR9" s="16"/>
      <c r="BE9" s="220"/>
      <c r="BS9" s="13" t="s">
        <v>6</v>
      </c>
    </row>
    <row r="10" spans="1:74" ht="12" customHeight="1" x14ac:dyDescent="0.2">
      <c r="B10" s="16"/>
      <c r="D10" s="23" t="s">
        <v>22</v>
      </c>
      <c r="AK10" s="23" t="s">
        <v>23</v>
      </c>
      <c r="AN10" s="21" t="s">
        <v>24</v>
      </c>
      <c r="AR10" s="16"/>
      <c r="BE10" s="220"/>
      <c r="BS10" s="13" t="s">
        <v>6</v>
      </c>
    </row>
    <row r="11" spans="1:74" ht="18.399999999999999" customHeight="1" x14ac:dyDescent="0.2">
      <c r="B11" s="16"/>
      <c r="E11" s="21" t="s">
        <v>25</v>
      </c>
      <c r="AK11" s="23" t="s">
        <v>26</v>
      </c>
      <c r="AN11" s="21" t="s">
        <v>1</v>
      </c>
      <c r="AR11" s="16"/>
      <c r="BE11" s="220"/>
      <c r="BS11" s="13" t="s">
        <v>6</v>
      </c>
    </row>
    <row r="12" spans="1:74" ht="6.95" customHeight="1" x14ac:dyDescent="0.2">
      <c r="B12" s="16"/>
      <c r="AR12" s="16"/>
      <c r="BE12" s="220"/>
      <c r="BS12" s="13" t="s">
        <v>6</v>
      </c>
    </row>
    <row r="13" spans="1:74" ht="12" customHeight="1" x14ac:dyDescent="0.2">
      <c r="B13" s="16"/>
      <c r="D13" s="23" t="s">
        <v>27</v>
      </c>
      <c r="AK13" s="23" t="s">
        <v>23</v>
      </c>
      <c r="AN13" s="25" t="s">
        <v>28</v>
      </c>
      <c r="AR13" s="16"/>
      <c r="BE13" s="220"/>
      <c r="BS13" s="13" t="s">
        <v>6</v>
      </c>
    </row>
    <row r="14" spans="1:74" ht="12.75" x14ac:dyDescent="0.2">
      <c r="B14" s="16"/>
      <c r="E14" s="224" t="s">
        <v>28</v>
      </c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3" t="s">
        <v>26</v>
      </c>
      <c r="AN14" s="25" t="s">
        <v>28</v>
      </c>
      <c r="AR14" s="16"/>
      <c r="BE14" s="220"/>
      <c r="BS14" s="13" t="s">
        <v>6</v>
      </c>
    </row>
    <row r="15" spans="1:74" ht="6.95" customHeight="1" x14ac:dyDescent="0.2">
      <c r="B15" s="16"/>
      <c r="AR15" s="16"/>
      <c r="BE15" s="220"/>
      <c r="BS15" s="13" t="s">
        <v>4</v>
      </c>
    </row>
    <row r="16" spans="1:74" ht="12" customHeight="1" x14ac:dyDescent="0.2">
      <c r="B16" s="16"/>
      <c r="D16" s="23" t="s">
        <v>29</v>
      </c>
      <c r="AK16" s="23" t="s">
        <v>23</v>
      </c>
      <c r="AN16" s="21" t="s">
        <v>1</v>
      </c>
      <c r="AR16" s="16"/>
      <c r="BE16" s="220"/>
      <c r="BS16" s="13" t="s">
        <v>4</v>
      </c>
    </row>
    <row r="17" spans="2:71" ht="18.399999999999999" customHeight="1" x14ac:dyDescent="0.2">
      <c r="B17" s="16"/>
      <c r="E17" s="21" t="s">
        <v>30</v>
      </c>
      <c r="AK17" s="23" t="s">
        <v>26</v>
      </c>
      <c r="AN17" s="21" t="s">
        <v>1</v>
      </c>
      <c r="AR17" s="16"/>
      <c r="BE17" s="220"/>
      <c r="BS17" s="13" t="s">
        <v>31</v>
      </c>
    </row>
    <row r="18" spans="2:71" ht="6.95" customHeight="1" x14ac:dyDescent="0.2">
      <c r="B18" s="16"/>
      <c r="AR18" s="16"/>
      <c r="BE18" s="220"/>
      <c r="BS18" s="13" t="s">
        <v>6</v>
      </c>
    </row>
    <row r="19" spans="2:71" ht="12" customHeight="1" x14ac:dyDescent="0.2">
      <c r="B19" s="16"/>
      <c r="D19" s="23" t="s">
        <v>32</v>
      </c>
      <c r="AK19" s="23" t="s">
        <v>23</v>
      </c>
      <c r="AN19" s="21" t="s">
        <v>1</v>
      </c>
      <c r="AR19" s="16"/>
      <c r="BE19" s="220"/>
      <c r="BS19" s="13" t="s">
        <v>6</v>
      </c>
    </row>
    <row r="20" spans="2:71" ht="18.399999999999999" customHeight="1" x14ac:dyDescent="0.2">
      <c r="B20" s="16"/>
      <c r="E20" s="21" t="s">
        <v>30</v>
      </c>
      <c r="AK20" s="23" t="s">
        <v>26</v>
      </c>
      <c r="AN20" s="21" t="s">
        <v>1</v>
      </c>
      <c r="AR20" s="16"/>
      <c r="BE20" s="220"/>
      <c r="BS20" s="13" t="s">
        <v>31</v>
      </c>
    </row>
    <row r="21" spans="2:71" ht="6.95" customHeight="1" x14ac:dyDescent="0.2">
      <c r="B21" s="16"/>
      <c r="AR21" s="16"/>
      <c r="BE21" s="220"/>
    </row>
    <row r="22" spans="2:71" ht="12" customHeight="1" x14ac:dyDescent="0.2">
      <c r="B22" s="16"/>
      <c r="D22" s="23" t="s">
        <v>33</v>
      </c>
      <c r="AR22" s="16"/>
      <c r="BE22" s="220"/>
    </row>
    <row r="23" spans="2:71" ht="16.5" customHeight="1" x14ac:dyDescent="0.2">
      <c r="B23" s="16"/>
      <c r="E23" s="226" t="s">
        <v>1</v>
      </c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6"/>
      <c r="AR23" s="16"/>
      <c r="BE23" s="220"/>
    </row>
    <row r="24" spans="2:71" ht="6.95" customHeight="1" x14ac:dyDescent="0.2">
      <c r="B24" s="16"/>
      <c r="AR24" s="16"/>
      <c r="BE24" s="220"/>
    </row>
    <row r="25" spans="2:71" ht="6.95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20"/>
    </row>
    <row r="26" spans="2:71" s="1" customFormat="1" ht="25.9" customHeight="1" x14ac:dyDescent="0.2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08">
        <f>ROUND(AG94,2)</f>
        <v>0</v>
      </c>
      <c r="AL26" s="209"/>
      <c r="AM26" s="209"/>
      <c r="AN26" s="209"/>
      <c r="AO26" s="209"/>
      <c r="AR26" s="28"/>
      <c r="BE26" s="220"/>
    </row>
    <row r="27" spans="2:71" s="1" customFormat="1" ht="6.95" customHeight="1" x14ac:dyDescent="0.2">
      <c r="B27" s="28"/>
      <c r="AR27" s="28"/>
      <c r="BE27" s="220"/>
    </row>
    <row r="28" spans="2:71" s="1" customFormat="1" ht="12.75" x14ac:dyDescent="0.2">
      <c r="B28" s="28"/>
      <c r="L28" s="210" t="s">
        <v>35</v>
      </c>
      <c r="M28" s="210"/>
      <c r="N28" s="210"/>
      <c r="O28" s="210"/>
      <c r="P28" s="210"/>
      <c r="W28" s="210" t="s">
        <v>36</v>
      </c>
      <c r="X28" s="210"/>
      <c r="Y28" s="210"/>
      <c r="Z28" s="210"/>
      <c r="AA28" s="210"/>
      <c r="AB28" s="210"/>
      <c r="AC28" s="210"/>
      <c r="AD28" s="210"/>
      <c r="AE28" s="210"/>
      <c r="AK28" s="210" t="s">
        <v>37</v>
      </c>
      <c r="AL28" s="210"/>
      <c r="AM28" s="210"/>
      <c r="AN28" s="210"/>
      <c r="AO28" s="210"/>
      <c r="AR28" s="28"/>
      <c r="BE28" s="220"/>
    </row>
    <row r="29" spans="2:71" s="2" customFormat="1" ht="14.45" customHeight="1" x14ac:dyDescent="0.2">
      <c r="B29" s="32"/>
      <c r="D29" s="23" t="s">
        <v>38</v>
      </c>
      <c r="F29" s="33" t="s">
        <v>39</v>
      </c>
      <c r="L29" s="213">
        <v>0.23</v>
      </c>
      <c r="M29" s="212"/>
      <c r="N29" s="212"/>
      <c r="O29" s="212"/>
      <c r="P29" s="212"/>
      <c r="Q29" s="34"/>
      <c r="R29" s="34"/>
      <c r="S29" s="34"/>
      <c r="T29" s="34"/>
      <c r="U29" s="34"/>
      <c r="V29" s="34"/>
      <c r="W29" s="211">
        <f>ROUND(AZ94, 2)</f>
        <v>0</v>
      </c>
      <c r="X29" s="212"/>
      <c r="Y29" s="212"/>
      <c r="Z29" s="212"/>
      <c r="AA29" s="212"/>
      <c r="AB29" s="212"/>
      <c r="AC29" s="212"/>
      <c r="AD29" s="212"/>
      <c r="AE29" s="212"/>
      <c r="AF29" s="34"/>
      <c r="AG29" s="34"/>
      <c r="AH29" s="34"/>
      <c r="AI29" s="34"/>
      <c r="AJ29" s="34"/>
      <c r="AK29" s="211">
        <f>ROUND(AV94, 2)</f>
        <v>0</v>
      </c>
      <c r="AL29" s="212"/>
      <c r="AM29" s="212"/>
      <c r="AN29" s="212"/>
      <c r="AO29" s="212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221"/>
    </row>
    <row r="30" spans="2:71" s="2" customFormat="1" ht="14.45" customHeight="1" x14ac:dyDescent="0.2">
      <c r="B30" s="32"/>
      <c r="F30" s="33" t="s">
        <v>40</v>
      </c>
      <c r="L30" s="204">
        <v>0.23</v>
      </c>
      <c r="M30" s="203"/>
      <c r="N30" s="203"/>
      <c r="O30" s="203"/>
      <c r="P30" s="203"/>
      <c r="W30" s="202">
        <f>ROUND(BA94, 2)</f>
        <v>0</v>
      </c>
      <c r="X30" s="203"/>
      <c r="Y30" s="203"/>
      <c r="Z30" s="203"/>
      <c r="AA30" s="203"/>
      <c r="AB30" s="203"/>
      <c r="AC30" s="203"/>
      <c r="AD30" s="203"/>
      <c r="AE30" s="203"/>
      <c r="AK30" s="202">
        <f>ROUND(AW94, 2)</f>
        <v>0</v>
      </c>
      <c r="AL30" s="203"/>
      <c r="AM30" s="203"/>
      <c r="AN30" s="203"/>
      <c r="AO30" s="203"/>
      <c r="AR30" s="32"/>
      <c r="BE30" s="221"/>
    </row>
    <row r="31" spans="2:71" s="2" customFormat="1" ht="14.45" hidden="1" customHeight="1" x14ac:dyDescent="0.2">
      <c r="B31" s="32"/>
      <c r="F31" s="23" t="s">
        <v>41</v>
      </c>
      <c r="L31" s="204">
        <v>0.23</v>
      </c>
      <c r="M31" s="203"/>
      <c r="N31" s="203"/>
      <c r="O31" s="203"/>
      <c r="P31" s="203"/>
      <c r="W31" s="202">
        <f>ROUND(BB94, 2)</f>
        <v>0</v>
      </c>
      <c r="X31" s="203"/>
      <c r="Y31" s="203"/>
      <c r="Z31" s="203"/>
      <c r="AA31" s="203"/>
      <c r="AB31" s="203"/>
      <c r="AC31" s="203"/>
      <c r="AD31" s="203"/>
      <c r="AE31" s="203"/>
      <c r="AK31" s="202">
        <v>0</v>
      </c>
      <c r="AL31" s="203"/>
      <c r="AM31" s="203"/>
      <c r="AN31" s="203"/>
      <c r="AO31" s="203"/>
      <c r="AR31" s="32"/>
      <c r="BE31" s="221"/>
    </row>
    <row r="32" spans="2:71" s="2" customFormat="1" ht="14.45" hidden="1" customHeight="1" x14ac:dyDescent="0.2">
      <c r="B32" s="32"/>
      <c r="F32" s="23" t="s">
        <v>42</v>
      </c>
      <c r="L32" s="204">
        <v>0.23</v>
      </c>
      <c r="M32" s="203"/>
      <c r="N32" s="203"/>
      <c r="O32" s="203"/>
      <c r="P32" s="203"/>
      <c r="W32" s="202">
        <f>ROUND(BC94, 2)</f>
        <v>0</v>
      </c>
      <c r="X32" s="203"/>
      <c r="Y32" s="203"/>
      <c r="Z32" s="203"/>
      <c r="AA32" s="203"/>
      <c r="AB32" s="203"/>
      <c r="AC32" s="203"/>
      <c r="AD32" s="203"/>
      <c r="AE32" s="203"/>
      <c r="AK32" s="202">
        <v>0</v>
      </c>
      <c r="AL32" s="203"/>
      <c r="AM32" s="203"/>
      <c r="AN32" s="203"/>
      <c r="AO32" s="203"/>
      <c r="AR32" s="32"/>
      <c r="BE32" s="221"/>
    </row>
    <row r="33" spans="2:57" s="2" customFormat="1" ht="14.45" hidden="1" customHeight="1" x14ac:dyDescent="0.2">
      <c r="B33" s="32"/>
      <c r="F33" s="33" t="s">
        <v>43</v>
      </c>
      <c r="L33" s="213">
        <v>0</v>
      </c>
      <c r="M33" s="212"/>
      <c r="N33" s="212"/>
      <c r="O33" s="212"/>
      <c r="P33" s="212"/>
      <c r="Q33" s="34"/>
      <c r="R33" s="34"/>
      <c r="S33" s="34"/>
      <c r="T33" s="34"/>
      <c r="U33" s="34"/>
      <c r="V33" s="34"/>
      <c r="W33" s="211">
        <f>ROUND(BD94, 2)</f>
        <v>0</v>
      </c>
      <c r="X33" s="212"/>
      <c r="Y33" s="212"/>
      <c r="Z33" s="212"/>
      <c r="AA33" s="212"/>
      <c r="AB33" s="212"/>
      <c r="AC33" s="212"/>
      <c r="AD33" s="212"/>
      <c r="AE33" s="212"/>
      <c r="AF33" s="34"/>
      <c r="AG33" s="34"/>
      <c r="AH33" s="34"/>
      <c r="AI33" s="34"/>
      <c r="AJ33" s="34"/>
      <c r="AK33" s="211">
        <v>0</v>
      </c>
      <c r="AL33" s="212"/>
      <c r="AM33" s="212"/>
      <c r="AN33" s="212"/>
      <c r="AO33" s="212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221"/>
    </row>
    <row r="34" spans="2:57" s="1" customFormat="1" ht="6.95" customHeight="1" x14ac:dyDescent="0.2">
      <c r="B34" s="28"/>
      <c r="AR34" s="28"/>
      <c r="BE34" s="220"/>
    </row>
    <row r="35" spans="2:57" s="1" customFormat="1" ht="25.9" customHeight="1" x14ac:dyDescent="0.2">
      <c r="B35" s="28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218" t="s">
        <v>46</v>
      </c>
      <c r="Y35" s="216"/>
      <c r="Z35" s="216"/>
      <c r="AA35" s="216"/>
      <c r="AB35" s="216"/>
      <c r="AC35" s="38"/>
      <c r="AD35" s="38"/>
      <c r="AE35" s="38"/>
      <c r="AF35" s="38"/>
      <c r="AG35" s="38"/>
      <c r="AH35" s="38"/>
      <c r="AI35" s="38"/>
      <c r="AJ35" s="38"/>
      <c r="AK35" s="215">
        <f>SUM(AK26:AK33)</f>
        <v>0</v>
      </c>
      <c r="AL35" s="216"/>
      <c r="AM35" s="216"/>
      <c r="AN35" s="216"/>
      <c r="AO35" s="217"/>
      <c r="AP35" s="36"/>
      <c r="AQ35" s="36"/>
      <c r="AR35" s="28"/>
    </row>
    <row r="36" spans="2:57" s="1" customFormat="1" ht="6.95" customHeight="1" x14ac:dyDescent="0.2">
      <c r="B36" s="28"/>
      <c r="AR36" s="28"/>
    </row>
    <row r="37" spans="2:57" s="1" customFormat="1" ht="14.45" customHeight="1" x14ac:dyDescent="0.2">
      <c r="B37" s="28"/>
      <c r="AR37" s="28"/>
    </row>
    <row r="38" spans="2:57" ht="14.45" customHeight="1" x14ac:dyDescent="0.2">
      <c r="B38" s="16"/>
      <c r="AR38" s="16"/>
    </row>
    <row r="39" spans="2:57" ht="14.45" customHeight="1" x14ac:dyDescent="0.2">
      <c r="B39" s="16"/>
      <c r="AR39" s="16"/>
    </row>
    <row r="40" spans="2:57" ht="14.45" customHeight="1" x14ac:dyDescent="0.2">
      <c r="B40" s="16"/>
      <c r="AR40" s="16"/>
    </row>
    <row r="41" spans="2:57" ht="14.45" customHeight="1" x14ac:dyDescent="0.2">
      <c r="B41" s="16"/>
      <c r="AR41" s="16"/>
    </row>
    <row r="42" spans="2:57" ht="14.45" customHeight="1" x14ac:dyDescent="0.2">
      <c r="B42" s="16"/>
      <c r="AR42" s="16"/>
    </row>
    <row r="43" spans="2:57" ht="14.45" customHeight="1" x14ac:dyDescent="0.2">
      <c r="B43" s="16"/>
      <c r="AR43" s="16"/>
    </row>
    <row r="44" spans="2:57" ht="14.45" customHeight="1" x14ac:dyDescent="0.2">
      <c r="B44" s="16"/>
      <c r="AR44" s="16"/>
    </row>
    <row r="45" spans="2:57" ht="14.45" customHeight="1" x14ac:dyDescent="0.2">
      <c r="B45" s="16"/>
      <c r="AR45" s="16"/>
    </row>
    <row r="46" spans="2:57" ht="14.45" customHeight="1" x14ac:dyDescent="0.2">
      <c r="B46" s="16"/>
      <c r="AR46" s="16"/>
    </row>
    <row r="47" spans="2:57" ht="14.45" customHeight="1" x14ac:dyDescent="0.2">
      <c r="B47" s="16"/>
      <c r="AR47" s="16"/>
    </row>
    <row r="48" spans="2:57" ht="14.45" customHeight="1" x14ac:dyDescent="0.2">
      <c r="B48" s="16"/>
      <c r="AR48" s="16"/>
    </row>
    <row r="49" spans="2:44" s="1" customFormat="1" ht="14.45" customHeight="1" x14ac:dyDescent="0.2">
      <c r="B49" s="28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28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75" x14ac:dyDescent="0.2">
      <c r="B60" s="28"/>
      <c r="D60" s="42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49</v>
      </c>
      <c r="AI60" s="30"/>
      <c r="AJ60" s="30"/>
      <c r="AK60" s="30"/>
      <c r="AL60" s="30"/>
      <c r="AM60" s="42" t="s">
        <v>50</v>
      </c>
      <c r="AN60" s="30"/>
      <c r="AO60" s="30"/>
      <c r="AR60" s="28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2.75" x14ac:dyDescent="0.2">
      <c r="B64" s="28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28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28"/>
      <c r="D75" s="42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49</v>
      </c>
      <c r="AI75" s="30"/>
      <c r="AJ75" s="30"/>
      <c r="AK75" s="30"/>
      <c r="AL75" s="30"/>
      <c r="AM75" s="42" t="s">
        <v>50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6.9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5" customHeight="1" x14ac:dyDescent="0.2">
      <c r="B82" s="28"/>
      <c r="C82" s="17" t="s">
        <v>53</v>
      </c>
      <c r="AR82" s="28"/>
    </row>
    <row r="83" spans="1:91" s="1" customFormat="1" ht="6.95" customHeight="1" x14ac:dyDescent="0.2">
      <c r="B83" s="28"/>
      <c r="AR83" s="28"/>
    </row>
    <row r="84" spans="1:91" s="3" customFormat="1" ht="12" customHeight="1" x14ac:dyDescent="0.2">
      <c r="B84" s="47"/>
      <c r="C84" s="23" t="s">
        <v>12</v>
      </c>
      <c r="L84" s="3" t="str">
        <f>K5</f>
        <v>SPSE</v>
      </c>
      <c r="AR84" s="47"/>
    </row>
    <row r="85" spans="1:91" s="4" customFormat="1" ht="36.950000000000003" customHeight="1" x14ac:dyDescent="0.2">
      <c r="B85" s="48"/>
      <c r="C85" s="49" t="s">
        <v>15</v>
      </c>
      <c r="L85" s="205" t="str">
        <f>K6</f>
        <v>SPŠE Hálova 16</v>
      </c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K85" s="206"/>
      <c r="AL85" s="206"/>
      <c r="AM85" s="206"/>
      <c r="AN85" s="206"/>
      <c r="AO85" s="206"/>
      <c r="AR85" s="48"/>
    </row>
    <row r="86" spans="1:91" s="1" customFormat="1" ht="6.95" customHeight="1" x14ac:dyDescent="0.2">
      <c r="B86" s="28"/>
      <c r="AR86" s="28"/>
    </row>
    <row r="87" spans="1:91" s="1" customFormat="1" ht="12" customHeight="1" x14ac:dyDescent="0.2">
      <c r="B87" s="28"/>
      <c r="C87" s="23" t="s">
        <v>19</v>
      </c>
      <c r="L87" s="50" t="str">
        <f>IF(K8="","",K8)</f>
        <v>Bratislava</v>
      </c>
      <c r="AI87" s="23" t="s">
        <v>21</v>
      </c>
      <c r="AM87" s="207" t="str">
        <f>IF(AN8= "","",AN8)</f>
        <v/>
      </c>
      <c r="AN87" s="207"/>
      <c r="AR87" s="28"/>
    </row>
    <row r="88" spans="1:91" s="1" customFormat="1" ht="6.95" customHeight="1" x14ac:dyDescent="0.2">
      <c r="B88" s="28"/>
      <c r="AR88" s="28"/>
    </row>
    <row r="89" spans="1:91" s="1" customFormat="1" ht="15.2" customHeight="1" x14ac:dyDescent="0.2">
      <c r="B89" s="28"/>
      <c r="C89" s="23" t="s">
        <v>22</v>
      </c>
      <c r="L89" s="3" t="str">
        <f>IF(E11= "","",E11)</f>
        <v>Stredná priemyselná škola elektrotechnická</v>
      </c>
      <c r="AI89" s="23" t="s">
        <v>29</v>
      </c>
      <c r="AM89" s="190" t="str">
        <f>IF(E17="","",E17)</f>
        <v xml:space="preserve"> </v>
      </c>
      <c r="AN89" s="191"/>
      <c r="AO89" s="191"/>
      <c r="AP89" s="191"/>
      <c r="AR89" s="28"/>
      <c r="AS89" s="186" t="s">
        <v>54</v>
      </c>
      <c r="AT89" s="187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 x14ac:dyDescent="0.2">
      <c r="B90" s="28"/>
      <c r="C90" s="23" t="s">
        <v>27</v>
      </c>
      <c r="L90" s="3" t="str">
        <f>IF(E14= "Vyplň údaj","",E14)</f>
        <v/>
      </c>
      <c r="AI90" s="23" t="s">
        <v>32</v>
      </c>
      <c r="AM90" s="190" t="str">
        <f>IF(E20="","",E20)</f>
        <v xml:space="preserve"> </v>
      </c>
      <c r="AN90" s="191"/>
      <c r="AO90" s="191"/>
      <c r="AP90" s="191"/>
      <c r="AR90" s="28"/>
      <c r="AS90" s="188"/>
      <c r="AT90" s="189"/>
      <c r="BD90" s="55"/>
    </row>
    <row r="91" spans="1:91" s="1" customFormat="1" ht="10.9" customHeight="1" x14ac:dyDescent="0.2">
      <c r="B91" s="28"/>
      <c r="AR91" s="28"/>
      <c r="AS91" s="188"/>
      <c r="AT91" s="189"/>
      <c r="BD91" s="55"/>
    </row>
    <row r="92" spans="1:91" s="1" customFormat="1" ht="29.25" customHeight="1" x14ac:dyDescent="0.2">
      <c r="B92" s="28"/>
      <c r="C92" s="192" t="s">
        <v>55</v>
      </c>
      <c r="D92" s="193"/>
      <c r="E92" s="193"/>
      <c r="F92" s="193"/>
      <c r="G92" s="193"/>
      <c r="H92" s="56"/>
      <c r="I92" s="195" t="s">
        <v>56</v>
      </c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3"/>
      <c r="AD92" s="193"/>
      <c r="AE92" s="193"/>
      <c r="AF92" s="193"/>
      <c r="AG92" s="194" t="s">
        <v>57</v>
      </c>
      <c r="AH92" s="193"/>
      <c r="AI92" s="193"/>
      <c r="AJ92" s="193"/>
      <c r="AK92" s="193"/>
      <c r="AL92" s="193"/>
      <c r="AM92" s="193"/>
      <c r="AN92" s="195" t="s">
        <v>58</v>
      </c>
      <c r="AO92" s="193"/>
      <c r="AP92" s="196"/>
      <c r="AQ92" s="57" t="s">
        <v>59</v>
      </c>
      <c r="AR92" s="28"/>
      <c r="AS92" s="58" t="s">
        <v>60</v>
      </c>
      <c r="AT92" s="59" t="s">
        <v>61</v>
      </c>
      <c r="AU92" s="59" t="s">
        <v>62</v>
      </c>
      <c r="AV92" s="59" t="s">
        <v>63</v>
      </c>
      <c r="AW92" s="59" t="s">
        <v>64</v>
      </c>
      <c r="AX92" s="59" t="s">
        <v>65</v>
      </c>
      <c r="AY92" s="59" t="s">
        <v>66</v>
      </c>
      <c r="AZ92" s="59" t="s">
        <v>67</v>
      </c>
      <c r="BA92" s="59" t="s">
        <v>68</v>
      </c>
      <c r="BB92" s="59" t="s">
        <v>69</v>
      </c>
      <c r="BC92" s="59" t="s">
        <v>70</v>
      </c>
      <c r="BD92" s="60" t="s">
        <v>71</v>
      </c>
    </row>
    <row r="93" spans="1:91" s="1" customFormat="1" ht="10.9" customHeight="1" x14ac:dyDescent="0.2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 x14ac:dyDescent="0.2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0">
        <f>ROUND(SUM(AG95:AG98),2)</f>
        <v>0</v>
      </c>
      <c r="AH94" s="200"/>
      <c r="AI94" s="200"/>
      <c r="AJ94" s="200"/>
      <c r="AK94" s="200"/>
      <c r="AL94" s="200"/>
      <c r="AM94" s="200"/>
      <c r="AN94" s="201">
        <f>SUM(AG94,AT94)</f>
        <v>0</v>
      </c>
      <c r="AO94" s="201"/>
      <c r="AP94" s="201"/>
      <c r="AQ94" s="66" t="s">
        <v>1</v>
      </c>
      <c r="AR94" s="62"/>
      <c r="AS94" s="67">
        <f>ROUND(SUM(AS95:AS98),2)</f>
        <v>0</v>
      </c>
      <c r="AT94" s="68">
        <f>ROUND(SUM(AV94:AW94),2)</f>
        <v>0</v>
      </c>
      <c r="AU94" s="69">
        <f>ROUND(SUM(AU95:AU98),5)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ROUND(SUM(AZ95:AZ98),2)</f>
        <v>0</v>
      </c>
      <c r="BA94" s="68">
        <f>ROUND(SUM(BA95:BA98),2)</f>
        <v>0</v>
      </c>
      <c r="BB94" s="68">
        <f>ROUND(SUM(BB95:BB98),2)</f>
        <v>0</v>
      </c>
      <c r="BC94" s="68">
        <f>ROUND(SUM(BC95:BC98),2)</f>
        <v>0</v>
      </c>
      <c r="BD94" s="70">
        <f>ROUND(SUM(BD95:BD98),2)</f>
        <v>0</v>
      </c>
      <c r="BS94" s="71" t="s">
        <v>73</v>
      </c>
      <c r="BT94" s="71" t="s">
        <v>74</v>
      </c>
      <c r="BU94" s="72" t="s">
        <v>75</v>
      </c>
      <c r="BV94" s="71" t="s">
        <v>76</v>
      </c>
      <c r="BW94" s="71" t="s">
        <v>5</v>
      </c>
      <c r="BX94" s="71" t="s">
        <v>77</v>
      </c>
      <c r="CL94" s="71" t="s">
        <v>1</v>
      </c>
    </row>
    <row r="95" spans="1:91" s="6" customFormat="1" ht="16.5" customHeight="1" x14ac:dyDescent="0.2">
      <c r="A95" s="73" t="s">
        <v>78</v>
      </c>
      <c r="B95" s="74"/>
      <c r="C95" s="75"/>
      <c r="D95" s="197" t="s">
        <v>79</v>
      </c>
      <c r="E95" s="197"/>
      <c r="F95" s="197"/>
      <c r="G95" s="197"/>
      <c r="H95" s="197"/>
      <c r="I95" s="76"/>
      <c r="J95" s="197" t="s">
        <v>80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8">
        <f>'01 - Obnova hygienického ...'!J32</f>
        <v>0</v>
      </c>
      <c r="AH95" s="199"/>
      <c r="AI95" s="199"/>
      <c r="AJ95" s="199"/>
      <c r="AK95" s="199"/>
      <c r="AL95" s="199"/>
      <c r="AM95" s="199"/>
      <c r="AN95" s="198">
        <f>SUM(AG95,AT95)</f>
        <v>0</v>
      </c>
      <c r="AO95" s="199"/>
      <c r="AP95" s="199"/>
      <c r="AQ95" s="77" t="s">
        <v>81</v>
      </c>
      <c r="AR95" s="74"/>
      <c r="AS95" s="78">
        <v>0</v>
      </c>
      <c r="AT95" s="79">
        <f>ROUND(SUM(AV95:AW95),2)</f>
        <v>0</v>
      </c>
      <c r="AU95" s="80">
        <f>'01 - Obnova hygienického ...'!P132</f>
        <v>0</v>
      </c>
      <c r="AV95" s="79">
        <f>'01 - Obnova hygienického ...'!J35</f>
        <v>0</v>
      </c>
      <c r="AW95" s="79">
        <f>'01 - Obnova hygienického ...'!J36</f>
        <v>0</v>
      </c>
      <c r="AX95" s="79">
        <f>'01 - Obnova hygienického ...'!J37</f>
        <v>0</v>
      </c>
      <c r="AY95" s="79">
        <f>'01 - Obnova hygienického ...'!J38</f>
        <v>0</v>
      </c>
      <c r="AZ95" s="79">
        <f>'01 - Obnova hygienického ...'!F35</f>
        <v>0</v>
      </c>
      <c r="BA95" s="79">
        <f>'01 - Obnova hygienického ...'!F36</f>
        <v>0</v>
      </c>
      <c r="BB95" s="79">
        <f>'01 - Obnova hygienického ...'!F37</f>
        <v>0</v>
      </c>
      <c r="BC95" s="79">
        <f>'01 - Obnova hygienického ...'!F38</f>
        <v>0</v>
      </c>
      <c r="BD95" s="81">
        <f>'01 - Obnova hygienického ...'!F39</f>
        <v>0</v>
      </c>
      <c r="BT95" s="82" t="s">
        <v>82</v>
      </c>
      <c r="BV95" s="82" t="s">
        <v>76</v>
      </c>
      <c r="BW95" s="82" t="s">
        <v>83</v>
      </c>
      <c r="BX95" s="82" t="s">
        <v>5</v>
      </c>
      <c r="CL95" s="82" t="s">
        <v>1</v>
      </c>
      <c r="CM95" s="82" t="s">
        <v>74</v>
      </c>
    </row>
    <row r="96" spans="1:91" s="6" customFormat="1" ht="24.75" customHeight="1" x14ac:dyDescent="0.2">
      <c r="A96" s="73" t="s">
        <v>78</v>
      </c>
      <c r="B96" s="74"/>
      <c r="C96" s="75"/>
      <c r="D96" s="197" t="s">
        <v>84</v>
      </c>
      <c r="E96" s="197"/>
      <c r="F96" s="197"/>
      <c r="G96" s="197"/>
      <c r="H96" s="197"/>
      <c r="I96" s="76"/>
      <c r="J96" s="197" t="s">
        <v>85</v>
      </c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8">
        <f>'02 - Havarijný stav - Spr...'!J32</f>
        <v>0</v>
      </c>
      <c r="AH96" s="199"/>
      <c r="AI96" s="199"/>
      <c r="AJ96" s="199"/>
      <c r="AK96" s="199"/>
      <c r="AL96" s="199"/>
      <c r="AM96" s="199"/>
      <c r="AN96" s="198">
        <f>SUM(AG96,AT96)</f>
        <v>0</v>
      </c>
      <c r="AO96" s="199"/>
      <c r="AP96" s="199"/>
      <c r="AQ96" s="77" t="s">
        <v>81</v>
      </c>
      <c r="AR96" s="74"/>
      <c r="AS96" s="78">
        <v>0</v>
      </c>
      <c r="AT96" s="79">
        <f>ROUND(SUM(AV96:AW96),2)</f>
        <v>0</v>
      </c>
      <c r="AU96" s="80">
        <f>'02 - Havarijný stav - Spr...'!P145</f>
        <v>0</v>
      </c>
      <c r="AV96" s="79">
        <f>'02 - Havarijný stav - Spr...'!J35</f>
        <v>0</v>
      </c>
      <c r="AW96" s="79">
        <f>'02 - Havarijný stav - Spr...'!J36</f>
        <v>0</v>
      </c>
      <c r="AX96" s="79">
        <f>'02 - Havarijný stav - Spr...'!J37</f>
        <v>0</v>
      </c>
      <c r="AY96" s="79">
        <f>'02 - Havarijný stav - Spr...'!J38</f>
        <v>0</v>
      </c>
      <c r="AZ96" s="79">
        <f>'02 - Havarijný stav - Spr...'!F35</f>
        <v>0</v>
      </c>
      <c r="BA96" s="79">
        <f>'02 - Havarijný stav - Spr...'!F36</f>
        <v>0</v>
      </c>
      <c r="BB96" s="79">
        <f>'02 - Havarijný stav - Spr...'!F37</f>
        <v>0</v>
      </c>
      <c r="BC96" s="79">
        <f>'02 - Havarijný stav - Spr...'!F38</f>
        <v>0</v>
      </c>
      <c r="BD96" s="81">
        <f>'02 - Havarijný stav - Spr...'!F39</f>
        <v>0</v>
      </c>
      <c r="BT96" s="82" t="s">
        <v>82</v>
      </c>
      <c r="BV96" s="82" t="s">
        <v>76</v>
      </c>
      <c r="BW96" s="82" t="s">
        <v>86</v>
      </c>
      <c r="BX96" s="82" t="s">
        <v>5</v>
      </c>
      <c r="CL96" s="82" t="s">
        <v>1</v>
      </c>
      <c r="CM96" s="82" t="s">
        <v>74</v>
      </c>
    </row>
    <row r="97" spans="1:91" s="6" customFormat="1" ht="24.75" customHeight="1" x14ac:dyDescent="0.2">
      <c r="A97" s="73" t="s">
        <v>78</v>
      </c>
      <c r="B97" s="74"/>
      <c r="C97" s="75"/>
      <c r="D97" s="197" t="s">
        <v>87</v>
      </c>
      <c r="E97" s="197"/>
      <c r="F97" s="197"/>
      <c r="G97" s="197"/>
      <c r="H97" s="197"/>
      <c r="I97" s="76"/>
      <c r="J97" s="197" t="s">
        <v>88</v>
      </c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8">
        <f>'03 - Havarijný stav - vým...'!J32</f>
        <v>0</v>
      </c>
      <c r="AH97" s="199"/>
      <c r="AI97" s="199"/>
      <c r="AJ97" s="199"/>
      <c r="AK97" s="199"/>
      <c r="AL97" s="199"/>
      <c r="AM97" s="199"/>
      <c r="AN97" s="198">
        <f>SUM(AG97,AT97)</f>
        <v>0</v>
      </c>
      <c r="AO97" s="199"/>
      <c r="AP97" s="199"/>
      <c r="AQ97" s="77" t="s">
        <v>81</v>
      </c>
      <c r="AR97" s="74"/>
      <c r="AS97" s="78">
        <v>0</v>
      </c>
      <c r="AT97" s="79">
        <f>ROUND(SUM(AV97:AW97),2)</f>
        <v>0</v>
      </c>
      <c r="AU97" s="80">
        <f>'03 - Havarijný stav - vým...'!P132</f>
        <v>0</v>
      </c>
      <c r="AV97" s="79">
        <f>'03 - Havarijný stav - vým...'!J35</f>
        <v>0</v>
      </c>
      <c r="AW97" s="79">
        <f>'03 - Havarijný stav - vým...'!J36</f>
        <v>0</v>
      </c>
      <c r="AX97" s="79">
        <f>'03 - Havarijný stav - vým...'!J37</f>
        <v>0</v>
      </c>
      <c r="AY97" s="79">
        <f>'03 - Havarijný stav - vým...'!J38</f>
        <v>0</v>
      </c>
      <c r="AZ97" s="79">
        <f>'03 - Havarijný stav - vým...'!F35</f>
        <v>0</v>
      </c>
      <c r="BA97" s="79">
        <f>'03 - Havarijný stav - vým...'!F36</f>
        <v>0</v>
      </c>
      <c r="BB97" s="79">
        <f>'03 - Havarijný stav - vým...'!F37</f>
        <v>0</v>
      </c>
      <c r="BC97" s="79">
        <f>'03 - Havarijný stav - vým...'!F38</f>
        <v>0</v>
      </c>
      <c r="BD97" s="81">
        <f>'03 - Havarijný stav - vým...'!F39</f>
        <v>0</v>
      </c>
      <c r="BT97" s="82" t="s">
        <v>82</v>
      </c>
      <c r="BV97" s="82" t="s">
        <v>76</v>
      </c>
      <c r="BW97" s="82" t="s">
        <v>89</v>
      </c>
      <c r="BX97" s="82" t="s">
        <v>5</v>
      </c>
      <c r="CL97" s="82" t="s">
        <v>1</v>
      </c>
      <c r="CM97" s="82" t="s">
        <v>74</v>
      </c>
    </row>
    <row r="98" spans="1:91" s="6" customFormat="1" ht="37.5" customHeight="1" x14ac:dyDescent="0.2">
      <c r="A98" s="73" t="s">
        <v>78</v>
      </c>
      <c r="B98" s="74"/>
      <c r="C98" s="75"/>
      <c r="D98" s="197" t="s">
        <v>90</v>
      </c>
      <c r="E98" s="197"/>
      <c r="F98" s="197"/>
      <c r="G98" s="197"/>
      <c r="H98" s="197"/>
      <c r="I98" s="76"/>
      <c r="J98" s="197" t="s">
        <v>91</v>
      </c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8">
        <f>'04 - Havarijný stav - lež...'!J32</f>
        <v>0</v>
      </c>
      <c r="AH98" s="199"/>
      <c r="AI98" s="199"/>
      <c r="AJ98" s="199"/>
      <c r="AK98" s="199"/>
      <c r="AL98" s="199"/>
      <c r="AM98" s="199"/>
      <c r="AN98" s="198">
        <f>SUM(AG98,AT98)</f>
        <v>0</v>
      </c>
      <c r="AO98" s="199"/>
      <c r="AP98" s="199"/>
      <c r="AQ98" s="77" t="s">
        <v>81</v>
      </c>
      <c r="AR98" s="74"/>
      <c r="AS98" s="83">
        <v>0</v>
      </c>
      <c r="AT98" s="84">
        <f>ROUND(SUM(AV98:AW98),2)</f>
        <v>0</v>
      </c>
      <c r="AU98" s="85">
        <f>'04 - Havarijný stav - lež...'!P140</f>
        <v>0</v>
      </c>
      <c r="AV98" s="84">
        <f>'04 - Havarijný stav - lež...'!J35</f>
        <v>0</v>
      </c>
      <c r="AW98" s="84">
        <f>'04 - Havarijný stav - lež...'!J36</f>
        <v>0</v>
      </c>
      <c r="AX98" s="84">
        <f>'04 - Havarijný stav - lež...'!J37</f>
        <v>0</v>
      </c>
      <c r="AY98" s="84">
        <f>'04 - Havarijný stav - lež...'!J38</f>
        <v>0</v>
      </c>
      <c r="AZ98" s="84">
        <f>'04 - Havarijný stav - lež...'!F35</f>
        <v>0</v>
      </c>
      <c r="BA98" s="84">
        <f>'04 - Havarijný stav - lež...'!F36</f>
        <v>0</v>
      </c>
      <c r="BB98" s="84">
        <f>'04 - Havarijný stav - lež...'!F37</f>
        <v>0</v>
      </c>
      <c r="BC98" s="84">
        <f>'04 - Havarijný stav - lež...'!F38</f>
        <v>0</v>
      </c>
      <c r="BD98" s="86">
        <f>'04 - Havarijný stav - lež...'!F39</f>
        <v>0</v>
      </c>
      <c r="BT98" s="82" t="s">
        <v>82</v>
      </c>
      <c r="BV98" s="82" t="s">
        <v>76</v>
      </c>
      <c r="BW98" s="82" t="s">
        <v>92</v>
      </c>
      <c r="BX98" s="82" t="s">
        <v>5</v>
      </c>
      <c r="CL98" s="82" t="s">
        <v>1</v>
      </c>
      <c r="CM98" s="82" t="s">
        <v>74</v>
      </c>
    </row>
    <row r="99" spans="1:91" s="1" customFormat="1" ht="30" customHeight="1" x14ac:dyDescent="0.2">
      <c r="B99" s="28"/>
      <c r="AR99" s="28"/>
    </row>
    <row r="100" spans="1:91" s="1" customFormat="1" ht="6.95" customHeight="1" x14ac:dyDescent="0.2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28"/>
    </row>
  </sheetData>
  <sheetProtection algorithmName="SHA-512" hashValue="DNZROxC41wiHcYIu1IVsdTCZ0WaBuQgcR1Wd3h53HJloCMWlFNm5jRrYo4PoGC/JK9B676MsoYgav7iezDgBPg==" saltValue="5WCpmmHh4vfxrZgQc1fWObfysvcdzCBraBXK6F7btdSbCg+z1GG9CxLeQVIdrLWC7AMunmiSOAboJB0ixOLXUA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L85:AO85"/>
    <mergeCell ref="AM87:AN87"/>
    <mergeCell ref="AM89:AP89"/>
    <mergeCell ref="AG94:AM94"/>
    <mergeCell ref="AN94:AP94"/>
    <mergeCell ref="J96:AF96"/>
    <mergeCell ref="D96:H96"/>
    <mergeCell ref="AG96:AM96"/>
    <mergeCell ref="AN96:AP96"/>
    <mergeCell ref="D95:H95"/>
    <mergeCell ref="AG95:AM95"/>
    <mergeCell ref="J95:AF95"/>
    <mergeCell ref="AN95:AP95"/>
    <mergeCell ref="D98:H98"/>
    <mergeCell ref="J98:AF98"/>
    <mergeCell ref="AN97:AP97"/>
    <mergeCell ref="D97:H97"/>
    <mergeCell ref="J97:AF97"/>
    <mergeCell ref="AG97:AM97"/>
    <mergeCell ref="AS89:AT91"/>
    <mergeCell ref="AM90:AP90"/>
    <mergeCell ref="C92:G92"/>
    <mergeCell ref="AG92:AM92"/>
    <mergeCell ref="I92:AF92"/>
    <mergeCell ref="AN92:AP92"/>
  </mergeCells>
  <hyperlinks>
    <hyperlink ref="A95" location="'01 - Obnova hygienického ...'!C2" display="/" xr:uid="{00000000-0004-0000-0000-000000000000}"/>
    <hyperlink ref="A96" location="'02 - Havarijný stav - Spr...'!C2" display="/" xr:uid="{00000000-0004-0000-0000-000001000000}"/>
    <hyperlink ref="A97" location="'03 - Havarijný stav - vým...'!C2" display="/" xr:uid="{00000000-0004-0000-0000-000002000000}"/>
    <hyperlink ref="A98" location="'04 - Havarijný stav - lež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6"/>
  <sheetViews>
    <sheetView showGridLines="0" workbookViewId="0">
      <selection activeCell="E9" sqref="E9:H9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3" t="s">
        <v>83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 x14ac:dyDescent="0.2">
      <c r="B4" s="16"/>
      <c r="D4" s="17" t="s">
        <v>93</v>
      </c>
      <c r="L4" s="16"/>
      <c r="M4" s="87" t="s">
        <v>9</v>
      </c>
      <c r="AT4" s="13" t="s">
        <v>4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29" t="str">
        <f>'Rekapitulácia stavby'!K6</f>
        <v>SPŠE Hálova 16</v>
      </c>
      <c r="F7" s="230"/>
      <c r="G7" s="230"/>
      <c r="H7" s="230"/>
      <c r="L7" s="16"/>
    </row>
    <row r="8" spans="2:46" s="1" customFormat="1" ht="12" customHeight="1" x14ac:dyDescent="0.2">
      <c r="B8" s="28"/>
      <c r="D8" s="23" t="s">
        <v>94</v>
      </c>
      <c r="L8" s="28"/>
    </row>
    <row r="9" spans="2:46" s="1" customFormat="1" ht="16.5" customHeight="1" x14ac:dyDescent="0.2">
      <c r="B9" s="28"/>
      <c r="E9" s="205" t="s">
        <v>95</v>
      </c>
      <c r="F9" s="231"/>
      <c r="G9" s="231"/>
      <c r="H9" s="231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0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32" t="str">
        <f>'Rekapitulácia stavby'!E14</f>
        <v>Vyplň údaj</v>
      </c>
      <c r="F18" s="222"/>
      <c r="G18" s="222"/>
      <c r="H18" s="222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32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33</v>
      </c>
      <c r="L26" s="28"/>
    </row>
    <row r="27" spans="2:12" s="7" customFormat="1" ht="16.5" customHeight="1" x14ac:dyDescent="0.2">
      <c r="B27" s="88"/>
      <c r="E27" s="226" t="s">
        <v>1</v>
      </c>
      <c r="F27" s="226"/>
      <c r="G27" s="226"/>
      <c r="H27" s="226"/>
      <c r="L27" s="88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14.45" customHeight="1" x14ac:dyDescent="0.2">
      <c r="B30" s="28"/>
      <c r="D30" s="21" t="s">
        <v>96</v>
      </c>
      <c r="J30" s="89">
        <f>J96</f>
        <v>0</v>
      </c>
      <c r="L30" s="28"/>
    </row>
    <row r="31" spans="2:12" s="1" customFormat="1" ht="14.45" customHeight="1" x14ac:dyDescent="0.2">
      <c r="B31" s="28"/>
      <c r="D31" s="90" t="s">
        <v>97</v>
      </c>
      <c r="J31" s="89">
        <f>J105</f>
        <v>0</v>
      </c>
      <c r="L31" s="28"/>
    </row>
    <row r="32" spans="2:12" s="1" customFormat="1" ht="25.35" customHeight="1" x14ac:dyDescent="0.2">
      <c r="B32" s="28"/>
      <c r="D32" s="91" t="s">
        <v>34</v>
      </c>
      <c r="J32" s="65">
        <f>ROUND(J30 + J31, 2)</f>
        <v>0</v>
      </c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 x14ac:dyDescent="0.2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 x14ac:dyDescent="0.2">
      <c r="B35" s="28"/>
      <c r="D35" s="54" t="s">
        <v>38</v>
      </c>
      <c r="E35" s="33" t="s">
        <v>39</v>
      </c>
      <c r="F35" s="92">
        <f>ROUND((ROUND((SUM(BE105:BE112) + SUM(BE132:BE149)),  2) + SUM(BE151:BE155)), 2)</f>
        <v>0</v>
      </c>
      <c r="G35" s="93"/>
      <c r="H35" s="93"/>
      <c r="I35" s="94">
        <v>0.23</v>
      </c>
      <c r="J35" s="92">
        <f>ROUND((ROUND(((SUM(BE105:BE112) + SUM(BE132:BE149))*I35),  2) + (SUM(BE151:BE155)*I35)), 2)</f>
        <v>0</v>
      </c>
      <c r="L35" s="28"/>
    </row>
    <row r="36" spans="2:12" s="1" customFormat="1" ht="14.45" customHeight="1" x14ac:dyDescent="0.2">
      <c r="B36" s="28"/>
      <c r="E36" s="33" t="s">
        <v>40</v>
      </c>
      <c r="F36" s="95">
        <f>ROUND((ROUND((SUM(BF105:BF112) + SUM(BF132:BF149)),  2) + SUM(BF151:BF155)), 2)</f>
        <v>0</v>
      </c>
      <c r="I36" s="96">
        <v>0.23</v>
      </c>
      <c r="J36" s="95">
        <f>ROUND((ROUND(((SUM(BF105:BF112) + SUM(BF132:BF149))*I36),  2) + (SUM(BF151:BF155)*I36)), 2)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95">
        <f>ROUND((ROUND((SUM(BG105:BG112) + SUM(BG132:BG149)),  2) + SUM(BG151:BG155)), 2)</f>
        <v>0</v>
      </c>
      <c r="I37" s="96">
        <v>0.23</v>
      </c>
      <c r="J37" s="95">
        <f>0</f>
        <v>0</v>
      </c>
      <c r="L37" s="28"/>
    </row>
    <row r="38" spans="2:12" s="1" customFormat="1" ht="14.45" hidden="1" customHeight="1" x14ac:dyDescent="0.2">
      <c r="B38" s="28"/>
      <c r="E38" s="23" t="s">
        <v>42</v>
      </c>
      <c r="F38" s="95">
        <f>ROUND((ROUND((SUM(BH105:BH112) + SUM(BH132:BH149)),  2) + SUM(BH151:BH155)), 2)</f>
        <v>0</v>
      </c>
      <c r="I38" s="96">
        <v>0.23</v>
      </c>
      <c r="J38" s="95">
        <f>0</f>
        <v>0</v>
      </c>
      <c r="L38" s="28"/>
    </row>
    <row r="39" spans="2:12" s="1" customFormat="1" ht="14.45" hidden="1" customHeight="1" x14ac:dyDescent="0.2">
      <c r="B39" s="28"/>
      <c r="E39" s="33" t="s">
        <v>43</v>
      </c>
      <c r="F39" s="92">
        <f>ROUND((ROUND((SUM(BI105:BI112) + SUM(BI132:BI149)),  2) + SUM(BI151:BI155)), 2)</f>
        <v>0</v>
      </c>
      <c r="G39" s="93"/>
      <c r="H39" s="93"/>
      <c r="I39" s="94">
        <v>0</v>
      </c>
      <c r="J39" s="92">
        <f>0</f>
        <v>0</v>
      </c>
      <c r="L39" s="28"/>
    </row>
    <row r="40" spans="2:12" s="1" customFormat="1" ht="6.95" customHeight="1" x14ac:dyDescent="0.2">
      <c r="B40" s="28"/>
      <c r="L40" s="28"/>
    </row>
    <row r="41" spans="2:12" s="1" customFormat="1" ht="25.35" customHeight="1" x14ac:dyDescent="0.2">
      <c r="B41" s="28"/>
      <c r="C41" s="97"/>
      <c r="D41" s="98" t="s">
        <v>44</v>
      </c>
      <c r="E41" s="56"/>
      <c r="F41" s="56"/>
      <c r="G41" s="99" t="s">
        <v>45</v>
      </c>
      <c r="H41" s="100" t="s">
        <v>46</v>
      </c>
      <c r="I41" s="56"/>
      <c r="J41" s="101">
        <f>SUM(J32:J39)</f>
        <v>0</v>
      </c>
      <c r="K41" s="102"/>
      <c r="L41" s="28"/>
    </row>
    <row r="42" spans="2:12" s="1" customFormat="1" ht="14.45" customHeight="1" x14ac:dyDescent="0.2">
      <c r="B42" s="28"/>
      <c r="L42" s="28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49</v>
      </c>
      <c r="E61" s="30"/>
      <c r="F61" s="103" t="s">
        <v>50</v>
      </c>
      <c r="G61" s="42" t="s">
        <v>49</v>
      </c>
      <c r="H61" s="30"/>
      <c r="I61" s="30"/>
      <c r="J61" s="104" t="s">
        <v>50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49</v>
      </c>
      <c r="E76" s="30"/>
      <c r="F76" s="103" t="s">
        <v>50</v>
      </c>
      <c r="G76" s="42" t="s">
        <v>49</v>
      </c>
      <c r="H76" s="30"/>
      <c r="I76" s="30"/>
      <c r="J76" s="104" t="s">
        <v>50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 x14ac:dyDescent="0.2">
      <c r="B82" s="28"/>
      <c r="C82" s="17" t="s">
        <v>98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29" t="str">
        <f>E7</f>
        <v>SPŠE Hálova 16</v>
      </c>
      <c r="F85" s="230"/>
      <c r="G85" s="230"/>
      <c r="H85" s="230"/>
      <c r="L85" s="28"/>
    </row>
    <row r="86" spans="2:47" s="1" customFormat="1" ht="12" customHeight="1" x14ac:dyDescent="0.2">
      <c r="B86" s="28"/>
      <c r="C86" s="23" t="s">
        <v>94</v>
      </c>
      <c r="L86" s="28"/>
    </row>
    <row r="87" spans="2:47" s="1" customFormat="1" ht="16.5" customHeight="1" x14ac:dyDescent="0.2">
      <c r="B87" s="28"/>
      <c r="E87" s="205" t="str">
        <f>E9</f>
        <v>01 - Obnova hygienického náteru jedálne</v>
      </c>
      <c r="F87" s="231"/>
      <c r="G87" s="231"/>
      <c r="H87" s="231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51">
        <f>IF(J12="","",J12)</f>
        <v>0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22</v>
      </c>
      <c r="F91" s="21" t="str">
        <f>E15</f>
        <v>Stredná priemyselná škola elektrotechnická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 x14ac:dyDescent="0.2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5" t="s">
        <v>99</v>
      </c>
      <c r="D94" s="97"/>
      <c r="E94" s="97"/>
      <c r="F94" s="97"/>
      <c r="G94" s="97"/>
      <c r="H94" s="97"/>
      <c r="I94" s="97"/>
      <c r="J94" s="106" t="s">
        <v>100</v>
      </c>
      <c r="K94" s="97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107" t="s">
        <v>101</v>
      </c>
      <c r="J96" s="65">
        <f>J132</f>
        <v>0</v>
      </c>
      <c r="L96" s="28"/>
      <c r="AU96" s="13" t="s">
        <v>102</v>
      </c>
    </row>
    <row r="97" spans="2:65" s="8" customFormat="1" ht="24.95" customHeight="1" x14ac:dyDescent="0.2">
      <c r="B97" s="108"/>
      <c r="D97" s="109" t="s">
        <v>103</v>
      </c>
      <c r="E97" s="110"/>
      <c r="F97" s="110"/>
      <c r="G97" s="110"/>
      <c r="H97" s="110"/>
      <c r="I97" s="110"/>
      <c r="J97" s="111">
        <f>J133</f>
        <v>0</v>
      </c>
      <c r="L97" s="108"/>
    </row>
    <row r="98" spans="2:65" s="9" customFormat="1" ht="19.899999999999999" customHeight="1" x14ac:dyDescent="0.2">
      <c r="B98" s="112"/>
      <c r="D98" s="113" t="s">
        <v>104</v>
      </c>
      <c r="E98" s="114"/>
      <c r="F98" s="114"/>
      <c r="G98" s="114"/>
      <c r="H98" s="114"/>
      <c r="I98" s="114"/>
      <c r="J98" s="115">
        <f>J134</f>
        <v>0</v>
      </c>
      <c r="L98" s="112"/>
    </row>
    <row r="99" spans="2:65" s="9" customFormat="1" ht="19.899999999999999" customHeight="1" x14ac:dyDescent="0.2">
      <c r="B99" s="112"/>
      <c r="D99" s="113" t="s">
        <v>105</v>
      </c>
      <c r="E99" s="114"/>
      <c r="F99" s="114"/>
      <c r="G99" s="114"/>
      <c r="H99" s="114"/>
      <c r="I99" s="114"/>
      <c r="J99" s="115">
        <f>J137</f>
        <v>0</v>
      </c>
      <c r="L99" s="112"/>
    </row>
    <row r="100" spans="2:65" s="8" customFormat="1" ht="24.95" customHeight="1" x14ac:dyDescent="0.2">
      <c r="B100" s="108"/>
      <c r="D100" s="109" t="s">
        <v>106</v>
      </c>
      <c r="E100" s="110"/>
      <c r="F100" s="110"/>
      <c r="G100" s="110"/>
      <c r="H100" s="110"/>
      <c r="I100" s="110"/>
      <c r="J100" s="111">
        <f>J139</f>
        <v>0</v>
      </c>
      <c r="L100" s="108"/>
    </row>
    <row r="101" spans="2:65" s="9" customFormat="1" ht="19.899999999999999" customHeight="1" x14ac:dyDescent="0.2">
      <c r="B101" s="112"/>
      <c r="D101" s="113" t="s">
        <v>107</v>
      </c>
      <c r="E101" s="114"/>
      <c r="F101" s="114"/>
      <c r="G101" s="114"/>
      <c r="H101" s="114"/>
      <c r="I101" s="114"/>
      <c r="J101" s="115">
        <f>J140</f>
        <v>0</v>
      </c>
      <c r="L101" s="112"/>
    </row>
    <row r="102" spans="2:65" s="8" customFormat="1" ht="21.75" customHeight="1" x14ac:dyDescent="0.2">
      <c r="B102" s="108"/>
      <c r="D102" s="116" t="s">
        <v>108</v>
      </c>
      <c r="J102" s="117">
        <f>J150</f>
        <v>0</v>
      </c>
      <c r="L102" s="108"/>
    </row>
    <row r="103" spans="2:65" s="1" customFormat="1" ht="21.75" customHeight="1" x14ac:dyDescent="0.2">
      <c r="B103" s="28"/>
      <c r="L103" s="28"/>
    </row>
    <row r="104" spans="2:65" s="1" customFormat="1" ht="6.95" customHeight="1" x14ac:dyDescent="0.2">
      <c r="B104" s="28"/>
      <c r="L104" s="28"/>
    </row>
    <row r="105" spans="2:65" s="1" customFormat="1" ht="29.25" customHeight="1" x14ac:dyDescent="0.2">
      <c r="B105" s="28"/>
      <c r="C105" s="107" t="s">
        <v>109</v>
      </c>
      <c r="J105" s="118">
        <f>ROUND(J106 + J107 + J108 + J109 + J110 + J111,2)</f>
        <v>0</v>
      </c>
      <c r="L105" s="28"/>
      <c r="N105" s="119" t="s">
        <v>38</v>
      </c>
    </row>
    <row r="106" spans="2:65" s="1" customFormat="1" ht="18" customHeight="1" x14ac:dyDescent="0.2">
      <c r="B106" s="28"/>
      <c r="D106" s="227" t="s">
        <v>110</v>
      </c>
      <c r="E106" s="228"/>
      <c r="F106" s="228"/>
      <c r="J106" s="121">
        <v>0</v>
      </c>
      <c r="L106" s="122"/>
      <c r="M106" s="123"/>
      <c r="N106" s="124" t="s">
        <v>40</v>
      </c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3"/>
      <c r="AM106" s="123"/>
      <c r="AN106" s="123"/>
      <c r="AO106" s="123"/>
      <c r="AP106" s="123"/>
      <c r="AQ106" s="123"/>
      <c r="AR106" s="123"/>
      <c r="AS106" s="123"/>
      <c r="AT106" s="123"/>
      <c r="AU106" s="123"/>
      <c r="AV106" s="123"/>
      <c r="AW106" s="123"/>
      <c r="AX106" s="123"/>
      <c r="AY106" s="125" t="s">
        <v>111</v>
      </c>
      <c r="AZ106" s="123"/>
      <c r="BA106" s="123"/>
      <c r="BB106" s="123"/>
      <c r="BC106" s="123"/>
      <c r="BD106" s="123"/>
      <c r="BE106" s="126">
        <f t="shared" ref="BE106:BE111" si="0">IF(N106="základná",J106,0)</f>
        <v>0</v>
      </c>
      <c r="BF106" s="126">
        <f t="shared" ref="BF106:BF111" si="1">IF(N106="znížená",J106,0)</f>
        <v>0</v>
      </c>
      <c r="BG106" s="126">
        <f t="shared" ref="BG106:BG111" si="2">IF(N106="zákl. prenesená",J106,0)</f>
        <v>0</v>
      </c>
      <c r="BH106" s="126">
        <f t="shared" ref="BH106:BH111" si="3">IF(N106="zníž. prenesená",J106,0)</f>
        <v>0</v>
      </c>
      <c r="BI106" s="126">
        <f t="shared" ref="BI106:BI111" si="4">IF(N106="nulová",J106,0)</f>
        <v>0</v>
      </c>
      <c r="BJ106" s="125" t="s">
        <v>112</v>
      </c>
      <c r="BK106" s="123"/>
      <c r="BL106" s="123"/>
      <c r="BM106" s="123"/>
    </row>
    <row r="107" spans="2:65" s="1" customFormat="1" ht="18" customHeight="1" x14ac:dyDescent="0.2">
      <c r="B107" s="28"/>
      <c r="D107" s="227" t="s">
        <v>113</v>
      </c>
      <c r="E107" s="228"/>
      <c r="F107" s="228"/>
      <c r="J107" s="121">
        <v>0</v>
      </c>
      <c r="L107" s="122"/>
      <c r="M107" s="123"/>
      <c r="N107" s="124" t="s">
        <v>40</v>
      </c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  <c r="AE107" s="123"/>
      <c r="AF107" s="123"/>
      <c r="AG107" s="123"/>
      <c r="AH107" s="123"/>
      <c r="AI107" s="123"/>
      <c r="AJ107" s="123"/>
      <c r="AK107" s="123"/>
      <c r="AL107" s="123"/>
      <c r="AM107" s="123"/>
      <c r="AN107" s="123"/>
      <c r="AO107" s="123"/>
      <c r="AP107" s="123"/>
      <c r="AQ107" s="123"/>
      <c r="AR107" s="123"/>
      <c r="AS107" s="123"/>
      <c r="AT107" s="123"/>
      <c r="AU107" s="123"/>
      <c r="AV107" s="123"/>
      <c r="AW107" s="123"/>
      <c r="AX107" s="123"/>
      <c r="AY107" s="125" t="s">
        <v>111</v>
      </c>
      <c r="AZ107" s="123"/>
      <c r="BA107" s="123"/>
      <c r="BB107" s="123"/>
      <c r="BC107" s="123"/>
      <c r="BD107" s="123"/>
      <c r="BE107" s="126">
        <f t="shared" si="0"/>
        <v>0</v>
      </c>
      <c r="BF107" s="126">
        <f t="shared" si="1"/>
        <v>0</v>
      </c>
      <c r="BG107" s="126">
        <f t="shared" si="2"/>
        <v>0</v>
      </c>
      <c r="BH107" s="126">
        <f t="shared" si="3"/>
        <v>0</v>
      </c>
      <c r="BI107" s="126">
        <f t="shared" si="4"/>
        <v>0</v>
      </c>
      <c r="BJ107" s="125" t="s">
        <v>112</v>
      </c>
      <c r="BK107" s="123"/>
      <c r="BL107" s="123"/>
      <c r="BM107" s="123"/>
    </row>
    <row r="108" spans="2:65" s="1" customFormat="1" ht="18" customHeight="1" x14ac:dyDescent="0.2">
      <c r="B108" s="28"/>
      <c r="D108" s="227" t="s">
        <v>114</v>
      </c>
      <c r="E108" s="228"/>
      <c r="F108" s="228"/>
      <c r="J108" s="121">
        <v>0</v>
      </c>
      <c r="L108" s="122"/>
      <c r="M108" s="123"/>
      <c r="N108" s="124" t="s">
        <v>40</v>
      </c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5" t="s">
        <v>111</v>
      </c>
      <c r="AZ108" s="123"/>
      <c r="BA108" s="123"/>
      <c r="BB108" s="123"/>
      <c r="BC108" s="123"/>
      <c r="BD108" s="123"/>
      <c r="BE108" s="126">
        <f t="shared" si="0"/>
        <v>0</v>
      </c>
      <c r="BF108" s="126">
        <f t="shared" si="1"/>
        <v>0</v>
      </c>
      <c r="BG108" s="126">
        <f t="shared" si="2"/>
        <v>0</v>
      </c>
      <c r="BH108" s="126">
        <f t="shared" si="3"/>
        <v>0</v>
      </c>
      <c r="BI108" s="126">
        <f t="shared" si="4"/>
        <v>0</v>
      </c>
      <c r="BJ108" s="125" t="s">
        <v>112</v>
      </c>
      <c r="BK108" s="123"/>
      <c r="BL108" s="123"/>
      <c r="BM108" s="123"/>
    </row>
    <row r="109" spans="2:65" s="1" customFormat="1" ht="18" customHeight="1" x14ac:dyDescent="0.2">
      <c r="B109" s="28"/>
      <c r="D109" s="227" t="s">
        <v>115</v>
      </c>
      <c r="E109" s="228"/>
      <c r="F109" s="228"/>
      <c r="J109" s="121">
        <v>0</v>
      </c>
      <c r="L109" s="122"/>
      <c r="M109" s="123"/>
      <c r="N109" s="124" t="s">
        <v>40</v>
      </c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  <c r="AE109" s="123"/>
      <c r="AF109" s="123"/>
      <c r="AG109" s="123"/>
      <c r="AH109" s="123"/>
      <c r="AI109" s="123"/>
      <c r="AJ109" s="123"/>
      <c r="AK109" s="123"/>
      <c r="AL109" s="123"/>
      <c r="AM109" s="123"/>
      <c r="AN109" s="123"/>
      <c r="AO109" s="123"/>
      <c r="AP109" s="123"/>
      <c r="AQ109" s="123"/>
      <c r="AR109" s="123"/>
      <c r="AS109" s="123"/>
      <c r="AT109" s="123"/>
      <c r="AU109" s="123"/>
      <c r="AV109" s="123"/>
      <c r="AW109" s="123"/>
      <c r="AX109" s="123"/>
      <c r="AY109" s="125" t="s">
        <v>111</v>
      </c>
      <c r="AZ109" s="123"/>
      <c r="BA109" s="123"/>
      <c r="BB109" s="123"/>
      <c r="BC109" s="123"/>
      <c r="BD109" s="123"/>
      <c r="BE109" s="126">
        <f t="shared" si="0"/>
        <v>0</v>
      </c>
      <c r="BF109" s="126">
        <f t="shared" si="1"/>
        <v>0</v>
      </c>
      <c r="BG109" s="126">
        <f t="shared" si="2"/>
        <v>0</v>
      </c>
      <c r="BH109" s="126">
        <f t="shared" si="3"/>
        <v>0</v>
      </c>
      <c r="BI109" s="126">
        <f t="shared" si="4"/>
        <v>0</v>
      </c>
      <c r="BJ109" s="125" t="s">
        <v>112</v>
      </c>
      <c r="BK109" s="123"/>
      <c r="BL109" s="123"/>
      <c r="BM109" s="123"/>
    </row>
    <row r="110" spans="2:65" s="1" customFormat="1" ht="18" customHeight="1" x14ac:dyDescent="0.2">
      <c r="B110" s="28"/>
      <c r="D110" s="227" t="s">
        <v>116</v>
      </c>
      <c r="E110" s="228"/>
      <c r="F110" s="228"/>
      <c r="J110" s="121">
        <v>0</v>
      </c>
      <c r="L110" s="122"/>
      <c r="M110" s="123"/>
      <c r="N110" s="124" t="s">
        <v>40</v>
      </c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  <c r="AA110" s="123"/>
      <c r="AB110" s="123"/>
      <c r="AC110" s="123"/>
      <c r="AD110" s="123"/>
      <c r="AE110" s="123"/>
      <c r="AF110" s="123"/>
      <c r="AG110" s="123"/>
      <c r="AH110" s="123"/>
      <c r="AI110" s="123"/>
      <c r="AJ110" s="123"/>
      <c r="AK110" s="123"/>
      <c r="AL110" s="123"/>
      <c r="AM110" s="123"/>
      <c r="AN110" s="123"/>
      <c r="AO110" s="123"/>
      <c r="AP110" s="123"/>
      <c r="AQ110" s="123"/>
      <c r="AR110" s="123"/>
      <c r="AS110" s="123"/>
      <c r="AT110" s="123"/>
      <c r="AU110" s="123"/>
      <c r="AV110" s="123"/>
      <c r="AW110" s="123"/>
      <c r="AX110" s="123"/>
      <c r="AY110" s="125" t="s">
        <v>111</v>
      </c>
      <c r="AZ110" s="123"/>
      <c r="BA110" s="123"/>
      <c r="BB110" s="123"/>
      <c r="BC110" s="123"/>
      <c r="BD110" s="123"/>
      <c r="BE110" s="126">
        <f t="shared" si="0"/>
        <v>0</v>
      </c>
      <c r="BF110" s="126">
        <f t="shared" si="1"/>
        <v>0</v>
      </c>
      <c r="BG110" s="126">
        <f t="shared" si="2"/>
        <v>0</v>
      </c>
      <c r="BH110" s="126">
        <f t="shared" si="3"/>
        <v>0</v>
      </c>
      <c r="BI110" s="126">
        <f t="shared" si="4"/>
        <v>0</v>
      </c>
      <c r="BJ110" s="125" t="s">
        <v>112</v>
      </c>
      <c r="BK110" s="123"/>
      <c r="BL110" s="123"/>
      <c r="BM110" s="123"/>
    </row>
    <row r="111" spans="2:65" s="1" customFormat="1" ht="18" customHeight="1" x14ac:dyDescent="0.2">
      <c r="B111" s="28"/>
      <c r="D111" s="120" t="s">
        <v>117</v>
      </c>
      <c r="J111" s="121">
        <f>ROUND(J30*T111,2)</f>
        <v>0</v>
      </c>
      <c r="L111" s="122"/>
      <c r="M111" s="123"/>
      <c r="N111" s="124" t="s">
        <v>40</v>
      </c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3"/>
      <c r="AF111" s="123"/>
      <c r="AG111" s="123"/>
      <c r="AH111" s="123"/>
      <c r="AI111" s="123"/>
      <c r="AJ111" s="123"/>
      <c r="AK111" s="123"/>
      <c r="AL111" s="123"/>
      <c r="AM111" s="123"/>
      <c r="AN111" s="123"/>
      <c r="AO111" s="123"/>
      <c r="AP111" s="123"/>
      <c r="AQ111" s="123"/>
      <c r="AR111" s="123"/>
      <c r="AS111" s="123"/>
      <c r="AT111" s="123"/>
      <c r="AU111" s="123"/>
      <c r="AV111" s="123"/>
      <c r="AW111" s="123"/>
      <c r="AX111" s="123"/>
      <c r="AY111" s="125" t="s">
        <v>118</v>
      </c>
      <c r="AZ111" s="123"/>
      <c r="BA111" s="123"/>
      <c r="BB111" s="123"/>
      <c r="BC111" s="123"/>
      <c r="BD111" s="123"/>
      <c r="BE111" s="126">
        <f t="shared" si="0"/>
        <v>0</v>
      </c>
      <c r="BF111" s="126">
        <f t="shared" si="1"/>
        <v>0</v>
      </c>
      <c r="BG111" s="126">
        <f t="shared" si="2"/>
        <v>0</v>
      </c>
      <c r="BH111" s="126">
        <f t="shared" si="3"/>
        <v>0</v>
      </c>
      <c r="BI111" s="126">
        <f t="shared" si="4"/>
        <v>0</v>
      </c>
      <c r="BJ111" s="125" t="s">
        <v>112</v>
      </c>
      <c r="BK111" s="123"/>
      <c r="BL111" s="123"/>
      <c r="BM111" s="123"/>
    </row>
    <row r="112" spans="2:65" s="1" customFormat="1" x14ac:dyDescent="0.2">
      <c r="B112" s="28"/>
      <c r="L112" s="28"/>
    </row>
    <row r="113" spans="2:12" s="1" customFormat="1" ht="29.25" customHeight="1" x14ac:dyDescent="0.2">
      <c r="B113" s="28"/>
      <c r="C113" s="127" t="s">
        <v>119</v>
      </c>
      <c r="D113" s="97"/>
      <c r="E113" s="97"/>
      <c r="F113" s="97"/>
      <c r="G113" s="97"/>
      <c r="H113" s="97"/>
      <c r="I113" s="97"/>
      <c r="J113" s="128">
        <f>ROUND(J96+J105,2)</f>
        <v>0</v>
      </c>
      <c r="K113" s="97"/>
      <c r="L113" s="28"/>
    </row>
    <row r="114" spans="2:12" s="1" customFormat="1" ht="6.95" customHeight="1" x14ac:dyDescent="0.2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28"/>
    </row>
    <row r="118" spans="2:12" s="1" customFormat="1" ht="6.95" customHeight="1" x14ac:dyDescent="0.2"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28"/>
    </row>
    <row r="119" spans="2:12" s="1" customFormat="1" ht="24.95" customHeight="1" x14ac:dyDescent="0.2">
      <c r="B119" s="28"/>
      <c r="C119" s="17" t="s">
        <v>120</v>
      </c>
      <c r="L119" s="28"/>
    </row>
    <row r="120" spans="2:12" s="1" customFormat="1" ht="6.95" customHeight="1" x14ac:dyDescent="0.2">
      <c r="B120" s="28"/>
      <c r="L120" s="28"/>
    </row>
    <row r="121" spans="2:12" s="1" customFormat="1" ht="12" customHeight="1" x14ac:dyDescent="0.2">
      <c r="B121" s="28"/>
      <c r="C121" s="23" t="s">
        <v>15</v>
      </c>
      <c r="L121" s="28"/>
    </row>
    <row r="122" spans="2:12" s="1" customFormat="1" ht="16.5" customHeight="1" x14ac:dyDescent="0.2">
      <c r="B122" s="28"/>
      <c r="E122" s="229" t="str">
        <f>E7</f>
        <v>SPŠE Hálova 16</v>
      </c>
      <c r="F122" s="230"/>
      <c r="G122" s="230"/>
      <c r="H122" s="230"/>
      <c r="L122" s="28"/>
    </row>
    <row r="123" spans="2:12" s="1" customFormat="1" ht="12" customHeight="1" x14ac:dyDescent="0.2">
      <c r="B123" s="28"/>
      <c r="C123" s="23" t="s">
        <v>94</v>
      </c>
      <c r="L123" s="28"/>
    </row>
    <row r="124" spans="2:12" s="1" customFormat="1" ht="16.5" customHeight="1" x14ac:dyDescent="0.2">
      <c r="B124" s="28"/>
      <c r="E124" s="205" t="str">
        <f>E9</f>
        <v>01 - Obnova hygienického náteru jedálne</v>
      </c>
      <c r="F124" s="231"/>
      <c r="G124" s="231"/>
      <c r="H124" s="231"/>
      <c r="L124" s="28"/>
    </row>
    <row r="125" spans="2:12" s="1" customFormat="1" ht="6.95" customHeight="1" x14ac:dyDescent="0.2">
      <c r="B125" s="28"/>
      <c r="L125" s="28"/>
    </row>
    <row r="126" spans="2:12" s="1" customFormat="1" ht="12" customHeight="1" x14ac:dyDescent="0.2">
      <c r="B126" s="28"/>
      <c r="C126" s="23" t="s">
        <v>19</v>
      </c>
      <c r="F126" s="21" t="str">
        <f>F12</f>
        <v>Bratislava</v>
      </c>
      <c r="I126" s="23" t="s">
        <v>21</v>
      </c>
      <c r="J126" s="51">
        <f>IF(J12="","",J12)</f>
        <v>0</v>
      </c>
      <c r="L126" s="28"/>
    </row>
    <row r="127" spans="2:12" s="1" customFormat="1" ht="6.95" customHeight="1" x14ac:dyDescent="0.2">
      <c r="B127" s="28"/>
      <c r="L127" s="28"/>
    </row>
    <row r="128" spans="2:12" s="1" customFormat="1" ht="15.2" customHeight="1" x14ac:dyDescent="0.2">
      <c r="B128" s="28"/>
      <c r="C128" s="23" t="s">
        <v>22</v>
      </c>
      <c r="F128" s="21" t="str">
        <f>E15</f>
        <v>Stredná priemyselná škola elektrotechnická</v>
      </c>
      <c r="I128" s="23" t="s">
        <v>29</v>
      </c>
      <c r="J128" s="26" t="str">
        <f>E21</f>
        <v xml:space="preserve"> </v>
      </c>
      <c r="L128" s="28"/>
    </row>
    <row r="129" spans="2:65" s="1" customFormat="1" ht="15.2" customHeight="1" x14ac:dyDescent="0.2">
      <c r="B129" s="28"/>
      <c r="C129" s="23" t="s">
        <v>27</v>
      </c>
      <c r="F129" s="21" t="str">
        <f>IF(E18="","",E18)</f>
        <v>Vyplň údaj</v>
      </c>
      <c r="I129" s="23" t="s">
        <v>32</v>
      </c>
      <c r="J129" s="26" t="str">
        <f>E24</f>
        <v xml:space="preserve"> </v>
      </c>
      <c r="L129" s="28"/>
    </row>
    <row r="130" spans="2:65" s="1" customFormat="1" ht="10.35" customHeight="1" x14ac:dyDescent="0.2">
      <c r="B130" s="28"/>
      <c r="L130" s="28"/>
    </row>
    <row r="131" spans="2:65" s="10" customFormat="1" ht="29.25" customHeight="1" x14ac:dyDescent="0.2">
      <c r="B131" s="129"/>
      <c r="C131" s="130" t="s">
        <v>121</v>
      </c>
      <c r="D131" s="131" t="s">
        <v>59</v>
      </c>
      <c r="E131" s="131" t="s">
        <v>55</v>
      </c>
      <c r="F131" s="131" t="s">
        <v>56</v>
      </c>
      <c r="G131" s="131" t="s">
        <v>122</v>
      </c>
      <c r="H131" s="131" t="s">
        <v>123</v>
      </c>
      <c r="I131" s="131" t="s">
        <v>124</v>
      </c>
      <c r="J131" s="132" t="s">
        <v>100</v>
      </c>
      <c r="K131" s="133" t="s">
        <v>125</v>
      </c>
      <c r="L131" s="129"/>
      <c r="M131" s="58" t="s">
        <v>1</v>
      </c>
      <c r="N131" s="59" t="s">
        <v>38</v>
      </c>
      <c r="O131" s="59" t="s">
        <v>126</v>
      </c>
      <c r="P131" s="59" t="s">
        <v>127</v>
      </c>
      <c r="Q131" s="59" t="s">
        <v>128</v>
      </c>
      <c r="R131" s="59" t="s">
        <v>129</v>
      </c>
      <c r="S131" s="59" t="s">
        <v>130</v>
      </c>
      <c r="T131" s="60" t="s">
        <v>131</v>
      </c>
    </row>
    <row r="132" spans="2:65" s="1" customFormat="1" ht="22.9" customHeight="1" x14ac:dyDescent="0.25">
      <c r="B132" s="28"/>
      <c r="C132" s="63" t="s">
        <v>96</v>
      </c>
      <c r="J132" s="134">
        <f>BK132</f>
        <v>0</v>
      </c>
      <c r="L132" s="28"/>
      <c r="M132" s="61"/>
      <c r="N132" s="52"/>
      <c r="O132" s="52"/>
      <c r="P132" s="135">
        <f>P133+P139+P150</f>
        <v>0</v>
      </c>
      <c r="Q132" s="52"/>
      <c r="R132" s="135">
        <f>R133+R139+R150</f>
        <v>2.88491850635</v>
      </c>
      <c r="S132" s="52"/>
      <c r="T132" s="136">
        <f>T133+T139+T150</f>
        <v>4.5793500000000001E-2</v>
      </c>
      <c r="AT132" s="13" t="s">
        <v>73</v>
      </c>
      <c r="AU132" s="13" t="s">
        <v>102</v>
      </c>
      <c r="BK132" s="137">
        <f>BK133+BK139+BK150</f>
        <v>0</v>
      </c>
    </row>
    <row r="133" spans="2:65" s="11" customFormat="1" ht="25.9" customHeight="1" x14ac:dyDescent="0.2">
      <c r="B133" s="138"/>
      <c r="D133" s="139" t="s">
        <v>73</v>
      </c>
      <c r="E133" s="140" t="s">
        <v>132</v>
      </c>
      <c r="F133" s="140" t="s">
        <v>133</v>
      </c>
      <c r="I133" s="141"/>
      <c r="J133" s="117">
        <f>BK133</f>
        <v>0</v>
      </c>
      <c r="L133" s="138"/>
      <c r="M133" s="142"/>
      <c r="P133" s="143">
        <f>P134+P137</f>
        <v>0</v>
      </c>
      <c r="R133" s="143">
        <f>R134+R137</f>
        <v>2.7376464239999998</v>
      </c>
      <c r="T133" s="144">
        <f>T134+T137</f>
        <v>0</v>
      </c>
      <c r="AR133" s="139" t="s">
        <v>82</v>
      </c>
      <c r="AT133" s="145" t="s">
        <v>73</v>
      </c>
      <c r="AU133" s="145" t="s">
        <v>74</v>
      </c>
      <c r="AY133" s="139" t="s">
        <v>134</v>
      </c>
      <c r="BK133" s="146">
        <f>BK134+BK137</f>
        <v>0</v>
      </c>
    </row>
    <row r="134" spans="2:65" s="11" customFormat="1" ht="22.9" customHeight="1" x14ac:dyDescent="0.2">
      <c r="B134" s="138"/>
      <c r="D134" s="139" t="s">
        <v>73</v>
      </c>
      <c r="E134" s="147" t="s">
        <v>135</v>
      </c>
      <c r="F134" s="147" t="s">
        <v>136</v>
      </c>
      <c r="I134" s="141"/>
      <c r="J134" s="148">
        <f>BK134</f>
        <v>0</v>
      </c>
      <c r="L134" s="138"/>
      <c r="M134" s="142"/>
      <c r="P134" s="143">
        <f>SUM(P135:P136)</f>
        <v>0</v>
      </c>
      <c r="R134" s="143">
        <f>SUM(R135:R136)</f>
        <v>2.7376464239999998</v>
      </c>
      <c r="T134" s="144">
        <f>SUM(T135:T136)</f>
        <v>0</v>
      </c>
      <c r="AR134" s="139" t="s">
        <v>82</v>
      </c>
      <c r="AT134" s="145" t="s">
        <v>73</v>
      </c>
      <c r="AU134" s="145" t="s">
        <v>82</v>
      </c>
      <c r="AY134" s="139" t="s">
        <v>134</v>
      </c>
      <c r="BK134" s="146">
        <f>SUM(BK135:BK136)</f>
        <v>0</v>
      </c>
    </row>
    <row r="135" spans="2:65" s="1" customFormat="1" ht="24.2" customHeight="1" x14ac:dyDescent="0.2">
      <c r="B135" s="28"/>
      <c r="C135" s="149" t="s">
        <v>82</v>
      </c>
      <c r="D135" s="149" t="s">
        <v>137</v>
      </c>
      <c r="E135" s="150" t="s">
        <v>138</v>
      </c>
      <c r="F135" s="151" t="s">
        <v>139</v>
      </c>
      <c r="G135" s="152" t="s">
        <v>140</v>
      </c>
      <c r="H135" s="153">
        <v>64.8</v>
      </c>
      <c r="I135" s="154"/>
      <c r="J135" s="155">
        <f>ROUND(I135*H135,2)</f>
        <v>0</v>
      </c>
      <c r="K135" s="156"/>
      <c r="L135" s="28"/>
      <c r="M135" s="157" t="s">
        <v>1</v>
      </c>
      <c r="N135" s="119" t="s">
        <v>40</v>
      </c>
      <c r="P135" s="158">
        <f>O135*H135</f>
        <v>0</v>
      </c>
      <c r="Q135" s="158">
        <v>4.2198630000000001E-2</v>
      </c>
      <c r="R135" s="158">
        <f>Q135*H135</f>
        <v>2.734471224</v>
      </c>
      <c r="S135" s="158">
        <v>0</v>
      </c>
      <c r="T135" s="159">
        <f>S135*H135</f>
        <v>0</v>
      </c>
      <c r="AR135" s="160" t="s">
        <v>141</v>
      </c>
      <c r="AT135" s="160" t="s">
        <v>137</v>
      </c>
      <c r="AU135" s="160" t="s">
        <v>112</v>
      </c>
      <c r="AY135" s="13" t="s">
        <v>134</v>
      </c>
      <c r="BE135" s="161">
        <f>IF(N135="základná",J135,0)</f>
        <v>0</v>
      </c>
      <c r="BF135" s="161">
        <f>IF(N135="znížená",J135,0)</f>
        <v>0</v>
      </c>
      <c r="BG135" s="161">
        <f>IF(N135="zákl. prenesená",J135,0)</f>
        <v>0</v>
      </c>
      <c r="BH135" s="161">
        <f>IF(N135="zníž. prenesená",J135,0)</f>
        <v>0</v>
      </c>
      <c r="BI135" s="161">
        <f>IF(N135="nulová",J135,0)</f>
        <v>0</v>
      </c>
      <c r="BJ135" s="13" t="s">
        <v>112</v>
      </c>
      <c r="BK135" s="161">
        <f>ROUND(I135*H135,2)</f>
        <v>0</v>
      </c>
      <c r="BL135" s="13" t="s">
        <v>141</v>
      </c>
      <c r="BM135" s="160" t="s">
        <v>142</v>
      </c>
    </row>
    <row r="136" spans="2:65" s="1" customFormat="1" ht="16.5" customHeight="1" x14ac:dyDescent="0.2">
      <c r="B136" s="28"/>
      <c r="C136" s="149" t="s">
        <v>112</v>
      </c>
      <c r="D136" s="149" t="s">
        <v>137</v>
      </c>
      <c r="E136" s="150" t="s">
        <v>143</v>
      </c>
      <c r="F136" s="151" t="s">
        <v>144</v>
      </c>
      <c r="G136" s="152" t="s">
        <v>140</v>
      </c>
      <c r="H136" s="153">
        <v>64.8</v>
      </c>
      <c r="I136" s="154"/>
      <c r="J136" s="155">
        <f>ROUND(I136*H136,2)</f>
        <v>0</v>
      </c>
      <c r="K136" s="156"/>
      <c r="L136" s="28"/>
      <c r="M136" s="157" t="s">
        <v>1</v>
      </c>
      <c r="N136" s="119" t="s">
        <v>40</v>
      </c>
      <c r="P136" s="158">
        <f>O136*H136</f>
        <v>0</v>
      </c>
      <c r="Q136" s="158">
        <v>4.8999999999999992E-5</v>
      </c>
      <c r="R136" s="158">
        <f>Q136*H136</f>
        <v>3.1751999999999991E-3</v>
      </c>
      <c r="S136" s="158">
        <v>0</v>
      </c>
      <c r="T136" s="159">
        <f>S136*H136</f>
        <v>0</v>
      </c>
      <c r="AR136" s="160" t="s">
        <v>141</v>
      </c>
      <c r="AT136" s="160" t="s">
        <v>137</v>
      </c>
      <c r="AU136" s="160" t="s">
        <v>112</v>
      </c>
      <c r="AY136" s="13" t="s">
        <v>134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3" t="s">
        <v>112</v>
      </c>
      <c r="BK136" s="161">
        <f>ROUND(I136*H136,2)</f>
        <v>0</v>
      </c>
      <c r="BL136" s="13" t="s">
        <v>141</v>
      </c>
      <c r="BM136" s="160" t="s">
        <v>145</v>
      </c>
    </row>
    <row r="137" spans="2:65" s="11" customFormat="1" ht="22.9" customHeight="1" x14ac:dyDescent="0.2">
      <c r="B137" s="138"/>
      <c r="D137" s="139" t="s">
        <v>73</v>
      </c>
      <c r="E137" s="147" t="s">
        <v>146</v>
      </c>
      <c r="F137" s="147" t="s">
        <v>147</v>
      </c>
      <c r="I137" s="141"/>
      <c r="J137" s="148">
        <f>BK137</f>
        <v>0</v>
      </c>
      <c r="L137" s="138"/>
      <c r="M137" s="142"/>
      <c r="P137" s="143">
        <f>P138</f>
        <v>0</v>
      </c>
      <c r="R137" s="143">
        <f>R138</f>
        <v>0</v>
      </c>
      <c r="T137" s="144">
        <f>T138</f>
        <v>0</v>
      </c>
      <c r="AR137" s="139" t="s">
        <v>82</v>
      </c>
      <c r="AT137" s="145" t="s">
        <v>73</v>
      </c>
      <c r="AU137" s="145" t="s">
        <v>82</v>
      </c>
      <c r="AY137" s="139" t="s">
        <v>134</v>
      </c>
      <c r="BK137" s="146">
        <f>BK138</f>
        <v>0</v>
      </c>
    </row>
    <row r="138" spans="2:65" s="1" customFormat="1" ht="24.2" customHeight="1" x14ac:dyDescent="0.2">
      <c r="B138" s="28"/>
      <c r="C138" s="149" t="s">
        <v>148</v>
      </c>
      <c r="D138" s="149" t="s">
        <v>137</v>
      </c>
      <c r="E138" s="150" t="s">
        <v>149</v>
      </c>
      <c r="F138" s="151" t="s">
        <v>150</v>
      </c>
      <c r="G138" s="152" t="s">
        <v>151</v>
      </c>
      <c r="H138" s="153">
        <v>2.738</v>
      </c>
      <c r="I138" s="154"/>
      <c r="J138" s="155">
        <f>ROUND(I138*H138,2)</f>
        <v>0</v>
      </c>
      <c r="K138" s="156"/>
      <c r="L138" s="28"/>
      <c r="M138" s="157" t="s">
        <v>1</v>
      </c>
      <c r="N138" s="119" t="s">
        <v>40</v>
      </c>
      <c r="P138" s="158">
        <f>O138*H138</f>
        <v>0</v>
      </c>
      <c r="Q138" s="158">
        <v>0</v>
      </c>
      <c r="R138" s="158">
        <f>Q138*H138</f>
        <v>0</v>
      </c>
      <c r="S138" s="158">
        <v>0</v>
      </c>
      <c r="T138" s="159">
        <f>S138*H138</f>
        <v>0</v>
      </c>
      <c r="AR138" s="160" t="s">
        <v>141</v>
      </c>
      <c r="AT138" s="160" t="s">
        <v>137</v>
      </c>
      <c r="AU138" s="160" t="s">
        <v>112</v>
      </c>
      <c r="AY138" s="13" t="s">
        <v>134</v>
      </c>
      <c r="BE138" s="161">
        <f>IF(N138="základná",J138,0)</f>
        <v>0</v>
      </c>
      <c r="BF138" s="161">
        <f>IF(N138="znížená",J138,0)</f>
        <v>0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3" t="s">
        <v>112</v>
      </c>
      <c r="BK138" s="161">
        <f>ROUND(I138*H138,2)</f>
        <v>0</v>
      </c>
      <c r="BL138" s="13" t="s">
        <v>141</v>
      </c>
      <c r="BM138" s="160" t="s">
        <v>152</v>
      </c>
    </row>
    <row r="139" spans="2:65" s="11" customFormat="1" ht="25.9" customHeight="1" x14ac:dyDescent="0.2">
      <c r="B139" s="138"/>
      <c r="D139" s="139" t="s">
        <v>73</v>
      </c>
      <c r="E139" s="140" t="s">
        <v>153</v>
      </c>
      <c r="F139" s="140" t="s">
        <v>154</v>
      </c>
      <c r="I139" s="141"/>
      <c r="J139" s="117">
        <f>BK139</f>
        <v>0</v>
      </c>
      <c r="L139" s="138"/>
      <c r="M139" s="142"/>
      <c r="P139" s="143">
        <f>P140</f>
        <v>0</v>
      </c>
      <c r="R139" s="143">
        <f>R140</f>
        <v>0.14727208235</v>
      </c>
      <c r="T139" s="144">
        <f>T140</f>
        <v>4.5793500000000001E-2</v>
      </c>
      <c r="AR139" s="139" t="s">
        <v>112</v>
      </c>
      <c r="AT139" s="145" t="s">
        <v>73</v>
      </c>
      <c r="AU139" s="145" t="s">
        <v>74</v>
      </c>
      <c r="AY139" s="139" t="s">
        <v>134</v>
      </c>
      <c r="BK139" s="146">
        <f>BK140</f>
        <v>0</v>
      </c>
    </row>
    <row r="140" spans="2:65" s="11" customFormat="1" ht="22.9" customHeight="1" x14ac:dyDescent="0.2">
      <c r="B140" s="138"/>
      <c r="D140" s="139" t="s">
        <v>73</v>
      </c>
      <c r="E140" s="147" t="s">
        <v>155</v>
      </c>
      <c r="F140" s="147" t="s">
        <v>156</v>
      </c>
      <c r="I140" s="141"/>
      <c r="J140" s="148">
        <f>BK140</f>
        <v>0</v>
      </c>
      <c r="L140" s="138"/>
      <c r="M140" s="142"/>
      <c r="P140" s="143">
        <f>SUM(P141:P149)</f>
        <v>0</v>
      </c>
      <c r="R140" s="143">
        <f>SUM(R141:R149)</f>
        <v>0.14727208235</v>
      </c>
      <c r="T140" s="144">
        <f>SUM(T141:T149)</f>
        <v>4.5793500000000001E-2</v>
      </c>
      <c r="AR140" s="139" t="s">
        <v>112</v>
      </c>
      <c r="AT140" s="145" t="s">
        <v>73</v>
      </c>
      <c r="AU140" s="145" t="s">
        <v>82</v>
      </c>
      <c r="AY140" s="139" t="s">
        <v>134</v>
      </c>
      <c r="BK140" s="146">
        <f>SUM(BK141:BK149)</f>
        <v>0</v>
      </c>
    </row>
    <row r="141" spans="2:65" s="1" customFormat="1" ht="24.2" customHeight="1" x14ac:dyDescent="0.2">
      <c r="B141" s="28"/>
      <c r="C141" s="149" t="s">
        <v>141</v>
      </c>
      <c r="D141" s="149" t="s">
        <v>137</v>
      </c>
      <c r="E141" s="150" t="s">
        <v>157</v>
      </c>
      <c r="F141" s="151" t="s">
        <v>158</v>
      </c>
      <c r="G141" s="152" t="s">
        <v>140</v>
      </c>
      <c r="H141" s="153">
        <v>152.64500000000001</v>
      </c>
      <c r="I141" s="154"/>
      <c r="J141" s="155">
        <f t="shared" ref="J141:J149" si="5">ROUND(I141*H141,2)</f>
        <v>0</v>
      </c>
      <c r="K141" s="156"/>
      <c r="L141" s="28"/>
      <c r="M141" s="157" t="s">
        <v>1</v>
      </c>
      <c r="N141" s="119" t="s">
        <v>40</v>
      </c>
      <c r="P141" s="158">
        <f t="shared" ref="P141:P149" si="6">O141*H141</f>
        <v>0</v>
      </c>
      <c r="Q141" s="158">
        <v>3.4800000000000001E-6</v>
      </c>
      <c r="R141" s="158">
        <f t="shared" ref="R141:R149" si="7">Q141*H141</f>
        <v>5.3120460000000006E-4</v>
      </c>
      <c r="S141" s="158">
        <v>2.9999999999999997E-4</v>
      </c>
      <c r="T141" s="159">
        <f t="shared" ref="T141:T149" si="8">S141*H141</f>
        <v>4.5793500000000001E-2</v>
      </c>
      <c r="AR141" s="160" t="s">
        <v>159</v>
      </c>
      <c r="AT141" s="160" t="s">
        <v>137</v>
      </c>
      <c r="AU141" s="160" t="s">
        <v>112</v>
      </c>
      <c r="AY141" s="13" t="s">
        <v>134</v>
      </c>
      <c r="BE141" s="161">
        <f t="shared" ref="BE141:BE149" si="9">IF(N141="základná",J141,0)</f>
        <v>0</v>
      </c>
      <c r="BF141" s="161">
        <f t="shared" ref="BF141:BF149" si="10">IF(N141="znížená",J141,0)</f>
        <v>0</v>
      </c>
      <c r="BG141" s="161">
        <f t="shared" ref="BG141:BG149" si="11">IF(N141="zákl. prenesená",J141,0)</f>
        <v>0</v>
      </c>
      <c r="BH141" s="161">
        <f t="shared" ref="BH141:BH149" si="12">IF(N141="zníž. prenesená",J141,0)</f>
        <v>0</v>
      </c>
      <c r="BI141" s="161">
        <f t="shared" ref="BI141:BI149" si="13">IF(N141="nulová",J141,0)</f>
        <v>0</v>
      </c>
      <c r="BJ141" s="13" t="s">
        <v>112</v>
      </c>
      <c r="BK141" s="161">
        <f t="shared" ref="BK141:BK149" si="14">ROUND(I141*H141,2)</f>
        <v>0</v>
      </c>
      <c r="BL141" s="13" t="s">
        <v>159</v>
      </c>
      <c r="BM141" s="160" t="s">
        <v>160</v>
      </c>
    </row>
    <row r="142" spans="2:65" s="1" customFormat="1" ht="24.2" customHeight="1" x14ac:dyDescent="0.2">
      <c r="B142" s="28"/>
      <c r="C142" s="149" t="s">
        <v>161</v>
      </c>
      <c r="D142" s="149" t="s">
        <v>137</v>
      </c>
      <c r="E142" s="150" t="s">
        <v>162</v>
      </c>
      <c r="F142" s="151" t="s">
        <v>163</v>
      </c>
      <c r="G142" s="152" t="s">
        <v>140</v>
      </c>
      <c r="H142" s="153">
        <v>152.39400000000001</v>
      </c>
      <c r="I142" s="154"/>
      <c r="J142" s="155">
        <f t="shared" si="5"/>
        <v>0</v>
      </c>
      <c r="K142" s="156"/>
      <c r="L142" s="28"/>
      <c r="M142" s="157" t="s">
        <v>1</v>
      </c>
      <c r="N142" s="119" t="s">
        <v>40</v>
      </c>
      <c r="P142" s="158">
        <f t="shared" si="6"/>
        <v>0</v>
      </c>
      <c r="Q142" s="158">
        <v>1.2750000000000001E-4</v>
      </c>
      <c r="R142" s="158">
        <f t="shared" si="7"/>
        <v>1.9430235000000001E-2</v>
      </c>
      <c r="S142" s="158">
        <v>0</v>
      </c>
      <c r="T142" s="159">
        <f t="shared" si="8"/>
        <v>0</v>
      </c>
      <c r="AR142" s="160" t="s">
        <v>159</v>
      </c>
      <c r="AT142" s="160" t="s">
        <v>137</v>
      </c>
      <c r="AU142" s="160" t="s">
        <v>112</v>
      </c>
      <c r="AY142" s="13" t="s">
        <v>134</v>
      </c>
      <c r="BE142" s="161">
        <f t="shared" si="9"/>
        <v>0</v>
      </c>
      <c r="BF142" s="161">
        <f t="shared" si="10"/>
        <v>0</v>
      </c>
      <c r="BG142" s="161">
        <f t="shared" si="11"/>
        <v>0</v>
      </c>
      <c r="BH142" s="161">
        <f t="shared" si="12"/>
        <v>0</v>
      </c>
      <c r="BI142" s="161">
        <f t="shared" si="13"/>
        <v>0</v>
      </c>
      <c r="BJ142" s="13" t="s">
        <v>112</v>
      </c>
      <c r="BK142" s="161">
        <f t="shared" si="14"/>
        <v>0</v>
      </c>
      <c r="BL142" s="13" t="s">
        <v>159</v>
      </c>
      <c r="BM142" s="160" t="s">
        <v>164</v>
      </c>
    </row>
    <row r="143" spans="2:65" s="1" customFormat="1" ht="24.2" customHeight="1" x14ac:dyDescent="0.2">
      <c r="B143" s="28"/>
      <c r="C143" s="149" t="s">
        <v>165</v>
      </c>
      <c r="D143" s="149" t="s">
        <v>137</v>
      </c>
      <c r="E143" s="150" t="s">
        <v>166</v>
      </c>
      <c r="F143" s="151" t="s">
        <v>167</v>
      </c>
      <c r="G143" s="152" t="s">
        <v>140</v>
      </c>
      <c r="H143" s="153">
        <v>152.64500000000001</v>
      </c>
      <c r="I143" s="154"/>
      <c r="J143" s="155">
        <f t="shared" si="5"/>
        <v>0</v>
      </c>
      <c r="K143" s="156"/>
      <c r="L143" s="28"/>
      <c r="M143" s="157" t="s">
        <v>1</v>
      </c>
      <c r="N143" s="119" t="s">
        <v>40</v>
      </c>
      <c r="P143" s="158">
        <f t="shared" si="6"/>
        <v>0</v>
      </c>
      <c r="Q143" s="158">
        <v>3.4800000000000001E-6</v>
      </c>
      <c r="R143" s="158">
        <f t="shared" si="7"/>
        <v>5.3120460000000006E-4</v>
      </c>
      <c r="S143" s="158">
        <v>0</v>
      </c>
      <c r="T143" s="159">
        <f t="shared" si="8"/>
        <v>0</v>
      </c>
      <c r="AR143" s="160" t="s">
        <v>159</v>
      </c>
      <c r="AT143" s="160" t="s">
        <v>137</v>
      </c>
      <c r="AU143" s="160" t="s">
        <v>112</v>
      </c>
      <c r="AY143" s="13" t="s">
        <v>134</v>
      </c>
      <c r="BE143" s="161">
        <f t="shared" si="9"/>
        <v>0</v>
      </c>
      <c r="BF143" s="161">
        <f t="shared" si="10"/>
        <v>0</v>
      </c>
      <c r="BG143" s="161">
        <f t="shared" si="11"/>
        <v>0</v>
      </c>
      <c r="BH143" s="161">
        <f t="shared" si="12"/>
        <v>0</v>
      </c>
      <c r="BI143" s="161">
        <f t="shared" si="13"/>
        <v>0</v>
      </c>
      <c r="BJ143" s="13" t="s">
        <v>112</v>
      </c>
      <c r="BK143" s="161">
        <f t="shared" si="14"/>
        <v>0</v>
      </c>
      <c r="BL143" s="13" t="s">
        <v>159</v>
      </c>
      <c r="BM143" s="160" t="s">
        <v>168</v>
      </c>
    </row>
    <row r="144" spans="2:65" s="1" customFormat="1" ht="24.2" customHeight="1" x14ac:dyDescent="0.2">
      <c r="B144" s="28"/>
      <c r="C144" s="149" t="s">
        <v>169</v>
      </c>
      <c r="D144" s="149" t="s">
        <v>137</v>
      </c>
      <c r="E144" s="150" t="s">
        <v>170</v>
      </c>
      <c r="F144" s="151" t="s">
        <v>171</v>
      </c>
      <c r="G144" s="152" t="s">
        <v>140</v>
      </c>
      <c r="H144" s="153">
        <v>152.64500000000001</v>
      </c>
      <c r="I144" s="154"/>
      <c r="J144" s="155">
        <f t="shared" si="5"/>
        <v>0</v>
      </c>
      <c r="K144" s="156"/>
      <c r="L144" s="28"/>
      <c r="M144" s="157" t="s">
        <v>1</v>
      </c>
      <c r="N144" s="119" t="s">
        <v>40</v>
      </c>
      <c r="P144" s="158">
        <f t="shared" si="6"/>
        <v>0</v>
      </c>
      <c r="Q144" s="158">
        <v>3.116E-5</v>
      </c>
      <c r="R144" s="158">
        <f t="shared" si="7"/>
        <v>4.7564182000000002E-3</v>
      </c>
      <c r="S144" s="158">
        <v>0</v>
      </c>
      <c r="T144" s="159">
        <f t="shared" si="8"/>
        <v>0</v>
      </c>
      <c r="AR144" s="160" t="s">
        <v>159</v>
      </c>
      <c r="AT144" s="160" t="s">
        <v>137</v>
      </c>
      <c r="AU144" s="160" t="s">
        <v>112</v>
      </c>
      <c r="AY144" s="13" t="s">
        <v>134</v>
      </c>
      <c r="BE144" s="161">
        <f t="shared" si="9"/>
        <v>0</v>
      </c>
      <c r="BF144" s="161">
        <f t="shared" si="10"/>
        <v>0</v>
      </c>
      <c r="BG144" s="161">
        <f t="shared" si="11"/>
        <v>0</v>
      </c>
      <c r="BH144" s="161">
        <f t="shared" si="12"/>
        <v>0</v>
      </c>
      <c r="BI144" s="161">
        <f t="shared" si="13"/>
        <v>0</v>
      </c>
      <c r="BJ144" s="13" t="s">
        <v>112</v>
      </c>
      <c r="BK144" s="161">
        <f t="shared" si="14"/>
        <v>0</v>
      </c>
      <c r="BL144" s="13" t="s">
        <v>159</v>
      </c>
      <c r="BM144" s="160" t="s">
        <v>172</v>
      </c>
    </row>
    <row r="145" spans="2:65" s="1" customFormat="1" ht="24.2" customHeight="1" x14ac:dyDescent="0.2">
      <c r="B145" s="28"/>
      <c r="C145" s="149" t="s">
        <v>173</v>
      </c>
      <c r="D145" s="149" t="s">
        <v>137</v>
      </c>
      <c r="E145" s="150" t="s">
        <v>174</v>
      </c>
      <c r="F145" s="151" t="s">
        <v>175</v>
      </c>
      <c r="G145" s="152" t="s">
        <v>140</v>
      </c>
      <c r="H145" s="153">
        <v>76.206999999999994</v>
      </c>
      <c r="I145" s="154"/>
      <c r="J145" s="155">
        <f t="shared" si="5"/>
        <v>0</v>
      </c>
      <c r="K145" s="156"/>
      <c r="L145" s="28"/>
      <c r="M145" s="157" t="s">
        <v>1</v>
      </c>
      <c r="N145" s="119" t="s">
        <v>40</v>
      </c>
      <c r="P145" s="158">
        <f t="shared" si="6"/>
        <v>0</v>
      </c>
      <c r="Q145" s="158">
        <v>1.5725E-4</v>
      </c>
      <c r="R145" s="158">
        <f t="shared" si="7"/>
        <v>1.1983550749999999E-2</v>
      </c>
      <c r="S145" s="158">
        <v>0</v>
      </c>
      <c r="T145" s="159">
        <f t="shared" si="8"/>
        <v>0</v>
      </c>
      <c r="AR145" s="160" t="s">
        <v>159</v>
      </c>
      <c r="AT145" s="160" t="s">
        <v>137</v>
      </c>
      <c r="AU145" s="160" t="s">
        <v>112</v>
      </c>
      <c r="AY145" s="13" t="s">
        <v>134</v>
      </c>
      <c r="BE145" s="161">
        <f t="shared" si="9"/>
        <v>0</v>
      </c>
      <c r="BF145" s="161">
        <f t="shared" si="10"/>
        <v>0</v>
      </c>
      <c r="BG145" s="161">
        <f t="shared" si="11"/>
        <v>0</v>
      </c>
      <c r="BH145" s="161">
        <f t="shared" si="12"/>
        <v>0</v>
      </c>
      <c r="BI145" s="161">
        <f t="shared" si="13"/>
        <v>0</v>
      </c>
      <c r="BJ145" s="13" t="s">
        <v>112</v>
      </c>
      <c r="BK145" s="161">
        <f t="shared" si="14"/>
        <v>0</v>
      </c>
      <c r="BL145" s="13" t="s">
        <v>159</v>
      </c>
      <c r="BM145" s="160" t="s">
        <v>176</v>
      </c>
    </row>
    <row r="146" spans="2:65" s="1" customFormat="1" ht="24.2" customHeight="1" x14ac:dyDescent="0.2">
      <c r="B146" s="28"/>
      <c r="C146" s="149" t="s">
        <v>135</v>
      </c>
      <c r="D146" s="149" t="s">
        <v>137</v>
      </c>
      <c r="E146" s="150" t="s">
        <v>177</v>
      </c>
      <c r="F146" s="151" t="s">
        <v>178</v>
      </c>
      <c r="G146" s="152" t="s">
        <v>140</v>
      </c>
      <c r="H146" s="153">
        <v>64.8</v>
      </c>
      <c r="I146" s="154"/>
      <c r="J146" s="155">
        <f t="shared" si="5"/>
        <v>0</v>
      </c>
      <c r="K146" s="156"/>
      <c r="L146" s="28"/>
      <c r="M146" s="157" t="s">
        <v>1</v>
      </c>
      <c r="N146" s="119" t="s">
        <v>40</v>
      </c>
      <c r="P146" s="158">
        <f t="shared" si="6"/>
        <v>0</v>
      </c>
      <c r="Q146" s="158">
        <v>3.2499999999999998E-6</v>
      </c>
      <c r="R146" s="158">
        <f t="shared" si="7"/>
        <v>2.1059999999999997E-4</v>
      </c>
      <c r="S146" s="158">
        <v>0</v>
      </c>
      <c r="T146" s="159">
        <f t="shared" si="8"/>
        <v>0</v>
      </c>
      <c r="AR146" s="160" t="s">
        <v>159</v>
      </c>
      <c r="AT146" s="160" t="s">
        <v>137</v>
      </c>
      <c r="AU146" s="160" t="s">
        <v>112</v>
      </c>
      <c r="AY146" s="13" t="s">
        <v>134</v>
      </c>
      <c r="BE146" s="161">
        <f t="shared" si="9"/>
        <v>0</v>
      </c>
      <c r="BF146" s="161">
        <f t="shared" si="10"/>
        <v>0</v>
      </c>
      <c r="BG146" s="161">
        <f t="shared" si="11"/>
        <v>0</v>
      </c>
      <c r="BH146" s="161">
        <f t="shared" si="12"/>
        <v>0</v>
      </c>
      <c r="BI146" s="161">
        <f t="shared" si="13"/>
        <v>0</v>
      </c>
      <c r="BJ146" s="13" t="s">
        <v>112</v>
      </c>
      <c r="BK146" s="161">
        <f t="shared" si="14"/>
        <v>0</v>
      </c>
      <c r="BL146" s="13" t="s">
        <v>159</v>
      </c>
      <c r="BM146" s="160" t="s">
        <v>179</v>
      </c>
    </row>
    <row r="147" spans="2:65" s="1" customFormat="1" ht="33" customHeight="1" x14ac:dyDescent="0.2">
      <c r="B147" s="28"/>
      <c r="C147" s="149" t="s">
        <v>180</v>
      </c>
      <c r="D147" s="149" t="s">
        <v>137</v>
      </c>
      <c r="E147" s="150" t="s">
        <v>181</v>
      </c>
      <c r="F147" s="151" t="s">
        <v>182</v>
      </c>
      <c r="G147" s="152" t="s">
        <v>140</v>
      </c>
      <c r="H147" s="153">
        <v>152.64500000000001</v>
      </c>
      <c r="I147" s="154"/>
      <c r="J147" s="155">
        <f t="shared" si="5"/>
        <v>0</v>
      </c>
      <c r="K147" s="156"/>
      <c r="L147" s="28"/>
      <c r="M147" s="157" t="s">
        <v>1</v>
      </c>
      <c r="N147" s="119" t="s">
        <v>40</v>
      </c>
      <c r="P147" s="158">
        <f t="shared" si="6"/>
        <v>0</v>
      </c>
      <c r="Q147" s="158">
        <v>3.1579999999999998E-4</v>
      </c>
      <c r="R147" s="158">
        <f t="shared" si="7"/>
        <v>4.8205290999999997E-2</v>
      </c>
      <c r="S147" s="158">
        <v>0</v>
      </c>
      <c r="T147" s="159">
        <f t="shared" si="8"/>
        <v>0</v>
      </c>
      <c r="AR147" s="160" t="s">
        <v>159</v>
      </c>
      <c r="AT147" s="160" t="s">
        <v>137</v>
      </c>
      <c r="AU147" s="160" t="s">
        <v>112</v>
      </c>
      <c r="AY147" s="13" t="s">
        <v>134</v>
      </c>
      <c r="BE147" s="161">
        <f t="shared" si="9"/>
        <v>0</v>
      </c>
      <c r="BF147" s="161">
        <f t="shared" si="10"/>
        <v>0</v>
      </c>
      <c r="BG147" s="161">
        <f t="shared" si="11"/>
        <v>0</v>
      </c>
      <c r="BH147" s="161">
        <f t="shared" si="12"/>
        <v>0</v>
      </c>
      <c r="BI147" s="161">
        <f t="shared" si="13"/>
        <v>0</v>
      </c>
      <c r="BJ147" s="13" t="s">
        <v>112</v>
      </c>
      <c r="BK147" s="161">
        <f t="shared" si="14"/>
        <v>0</v>
      </c>
      <c r="BL147" s="13" t="s">
        <v>159</v>
      </c>
      <c r="BM147" s="160" t="s">
        <v>183</v>
      </c>
    </row>
    <row r="148" spans="2:65" s="1" customFormat="1" ht="24.2" customHeight="1" x14ac:dyDescent="0.2">
      <c r="B148" s="28"/>
      <c r="C148" s="149" t="s">
        <v>184</v>
      </c>
      <c r="D148" s="149" t="s">
        <v>137</v>
      </c>
      <c r="E148" s="150" t="s">
        <v>185</v>
      </c>
      <c r="F148" s="151" t="s">
        <v>186</v>
      </c>
      <c r="G148" s="152" t="s">
        <v>187</v>
      </c>
      <c r="H148" s="153">
        <v>40.4</v>
      </c>
      <c r="I148" s="154"/>
      <c r="J148" s="155">
        <f t="shared" si="5"/>
        <v>0</v>
      </c>
      <c r="K148" s="156"/>
      <c r="L148" s="28"/>
      <c r="M148" s="157" t="s">
        <v>1</v>
      </c>
      <c r="N148" s="119" t="s">
        <v>40</v>
      </c>
      <c r="P148" s="158">
        <f t="shared" si="6"/>
        <v>0</v>
      </c>
      <c r="Q148" s="158">
        <v>4.74E-5</v>
      </c>
      <c r="R148" s="158">
        <f t="shared" si="7"/>
        <v>1.9149599999999998E-3</v>
      </c>
      <c r="S148" s="158">
        <v>0</v>
      </c>
      <c r="T148" s="159">
        <f t="shared" si="8"/>
        <v>0</v>
      </c>
      <c r="AR148" s="160" t="s">
        <v>159</v>
      </c>
      <c r="AT148" s="160" t="s">
        <v>137</v>
      </c>
      <c r="AU148" s="160" t="s">
        <v>112</v>
      </c>
      <c r="AY148" s="13" t="s">
        <v>134</v>
      </c>
      <c r="BE148" s="161">
        <f t="shared" si="9"/>
        <v>0</v>
      </c>
      <c r="BF148" s="161">
        <f t="shared" si="10"/>
        <v>0</v>
      </c>
      <c r="BG148" s="161">
        <f t="shared" si="11"/>
        <v>0</v>
      </c>
      <c r="BH148" s="161">
        <f t="shared" si="12"/>
        <v>0</v>
      </c>
      <c r="BI148" s="161">
        <f t="shared" si="13"/>
        <v>0</v>
      </c>
      <c r="BJ148" s="13" t="s">
        <v>112</v>
      </c>
      <c r="BK148" s="161">
        <f t="shared" si="14"/>
        <v>0</v>
      </c>
      <c r="BL148" s="13" t="s">
        <v>159</v>
      </c>
      <c r="BM148" s="160" t="s">
        <v>188</v>
      </c>
    </row>
    <row r="149" spans="2:65" s="1" customFormat="1" ht="21.75" customHeight="1" x14ac:dyDescent="0.2">
      <c r="B149" s="28"/>
      <c r="C149" s="149" t="s">
        <v>189</v>
      </c>
      <c r="D149" s="149" t="s">
        <v>137</v>
      </c>
      <c r="E149" s="150" t="s">
        <v>190</v>
      </c>
      <c r="F149" s="151" t="s">
        <v>191</v>
      </c>
      <c r="G149" s="152" t="s">
        <v>140</v>
      </c>
      <c r="H149" s="153">
        <v>152.64500000000001</v>
      </c>
      <c r="I149" s="154"/>
      <c r="J149" s="155">
        <f t="shared" si="5"/>
        <v>0</v>
      </c>
      <c r="K149" s="156"/>
      <c r="L149" s="28"/>
      <c r="M149" s="157" t="s">
        <v>1</v>
      </c>
      <c r="N149" s="119" t="s">
        <v>40</v>
      </c>
      <c r="P149" s="158">
        <f t="shared" si="6"/>
        <v>0</v>
      </c>
      <c r="Q149" s="158">
        <v>3.9115999999999999E-4</v>
      </c>
      <c r="R149" s="158">
        <f t="shared" si="7"/>
        <v>5.9708618200000001E-2</v>
      </c>
      <c r="S149" s="158">
        <v>0</v>
      </c>
      <c r="T149" s="159">
        <f t="shared" si="8"/>
        <v>0</v>
      </c>
      <c r="AR149" s="160" t="s">
        <v>159</v>
      </c>
      <c r="AT149" s="160" t="s">
        <v>137</v>
      </c>
      <c r="AU149" s="160" t="s">
        <v>112</v>
      </c>
      <c r="AY149" s="13" t="s">
        <v>134</v>
      </c>
      <c r="BE149" s="161">
        <f t="shared" si="9"/>
        <v>0</v>
      </c>
      <c r="BF149" s="161">
        <f t="shared" si="10"/>
        <v>0</v>
      </c>
      <c r="BG149" s="161">
        <f t="shared" si="11"/>
        <v>0</v>
      </c>
      <c r="BH149" s="161">
        <f t="shared" si="12"/>
        <v>0</v>
      </c>
      <c r="BI149" s="161">
        <f t="shared" si="13"/>
        <v>0</v>
      </c>
      <c r="BJ149" s="13" t="s">
        <v>112</v>
      </c>
      <c r="BK149" s="161">
        <f t="shared" si="14"/>
        <v>0</v>
      </c>
      <c r="BL149" s="13" t="s">
        <v>159</v>
      </c>
      <c r="BM149" s="160" t="s">
        <v>192</v>
      </c>
    </row>
    <row r="150" spans="2:65" s="1" customFormat="1" ht="49.9" customHeight="1" x14ac:dyDescent="0.2">
      <c r="B150" s="28"/>
      <c r="E150" s="140" t="s">
        <v>193</v>
      </c>
      <c r="F150" s="140" t="s">
        <v>194</v>
      </c>
      <c r="J150" s="117">
        <f t="shared" ref="J150:J155" si="15">BK150</f>
        <v>0</v>
      </c>
      <c r="L150" s="28"/>
      <c r="M150" s="162"/>
      <c r="T150" s="55"/>
      <c r="AT150" s="13" t="s">
        <v>73</v>
      </c>
      <c r="AU150" s="13" t="s">
        <v>74</v>
      </c>
      <c r="AY150" s="13" t="s">
        <v>195</v>
      </c>
      <c r="BK150" s="161">
        <f>SUM(BK151:BK155)</f>
        <v>0</v>
      </c>
    </row>
    <row r="151" spans="2:65" s="1" customFormat="1" ht="16.350000000000001" customHeight="1" x14ac:dyDescent="0.2">
      <c r="B151" s="28"/>
      <c r="C151" s="163" t="s">
        <v>1</v>
      </c>
      <c r="D151" s="163" t="s">
        <v>137</v>
      </c>
      <c r="E151" s="164" t="s">
        <v>1</v>
      </c>
      <c r="F151" s="165" t="s">
        <v>1</v>
      </c>
      <c r="G151" s="166" t="s">
        <v>1</v>
      </c>
      <c r="H151" s="167"/>
      <c r="I151" s="168"/>
      <c r="J151" s="169">
        <f t="shared" si="15"/>
        <v>0</v>
      </c>
      <c r="K151" s="156"/>
      <c r="L151" s="28"/>
      <c r="M151" s="170" t="s">
        <v>1</v>
      </c>
      <c r="N151" s="171" t="s">
        <v>40</v>
      </c>
      <c r="T151" s="55"/>
      <c r="AT151" s="13" t="s">
        <v>195</v>
      </c>
      <c r="AU151" s="13" t="s">
        <v>82</v>
      </c>
      <c r="AY151" s="13" t="s">
        <v>195</v>
      </c>
      <c r="BE151" s="161">
        <f>IF(N151="základná",J151,0)</f>
        <v>0</v>
      </c>
      <c r="BF151" s="161">
        <f>IF(N151="znížená",J151,0)</f>
        <v>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3" t="s">
        <v>112</v>
      </c>
      <c r="BK151" s="161">
        <f>I151*H151</f>
        <v>0</v>
      </c>
    </row>
    <row r="152" spans="2:65" s="1" customFormat="1" ht="16.350000000000001" customHeight="1" x14ac:dyDescent="0.2">
      <c r="B152" s="28"/>
      <c r="C152" s="163" t="s">
        <v>1</v>
      </c>
      <c r="D152" s="163" t="s">
        <v>137</v>
      </c>
      <c r="E152" s="164" t="s">
        <v>1</v>
      </c>
      <c r="F152" s="165" t="s">
        <v>1</v>
      </c>
      <c r="G152" s="166" t="s">
        <v>1</v>
      </c>
      <c r="H152" s="167"/>
      <c r="I152" s="168"/>
      <c r="J152" s="169">
        <f t="shared" si="15"/>
        <v>0</v>
      </c>
      <c r="K152" s="156"/>
      <c r="L152" s="28"/>
      <c r="M152" s="170" t="s">
        <v>1</v>
      </c>
      <c r="N152" s="171" t="s">
        <v>40</v>
      </c>
      <c r="T152" s="55"/>
      <c r="AT152" s="13" t="s">
        <v>195</v>
      </c>
      <c r="AU152" s="13" t="s">
        <v>82</v>
      </c>
      <c r="AY152" s="13" t="s">
        <v>195</v>
      </c>
      <c r="BE152" s="161">
        <f>IF(N152="základná",J152,0)</f>
        <v>0</v>
      </c>
      <c r="BF152" s="161">
        <f>IF(N152="znížená",J152,0)</f>
        <v>0</v>
      </c>
      <c r="BG152" s="161">
        <f>IF(N152="zákl. prenesená",J152,0)</f>
        <v>0</v>
      </c>
      <c r="BH152" s="161">
        <f>IF(N152="zníž. prenesená",J152,0)</f>
        <v>0</v>
      </c>
      <c r="BI152" s="161">
        <f>IF(N152="nulová",J152,0)</f>
        <v>0</v>
      </c>
      <c r="BJ152" s="13" t="s">
        <v>112</v>
      </c>
      <c r="BK152" s="161">
        <f>I152*H152</f>
        <v>0</v>
      </c>
    </row>
    <row r="153" spans="2:65" s="1" customFormat="1" ht="16.350000000000001" customHeight="1" x14ac:dyDescent="0.2">
      <c r="B153" s="28"/>
      <c r="C153" s="163" t="s">
        <v>1</v>
      </c>
      <c r="D153" s="163" t="s">
        <v>137</v>
      </c>
      <c r="E153" s="164" t="s">
        <v>1</v>
      </c>
      <c r="F153" s="165" t="s">
        <v>1</v>
      </c>
      <c r="G153" s="166" t="s">
        <v>1</v>
      </c>
      <c r="H153" s="167"/>
      <c r="I153" s="168"/>
      <c r="J153" s="169">
        <f t="shared" si="15"/>
        <v>0</v>
      </c>
      <c r="K153" s="156"/>
      <c r="L153" s="28"/>
      <c r="M153" s="170" t="s">
        <v>1</v>
      </c>
      <c r="N153" s="171" t="s">
        <v>40</v>
      </c>
      <c r="T153" s="55"/>
      <c r="AT153" s="13" t="s">
        <v>195</v>
      </c>
      <c r="AU153" s="13" t="s">
        <v>82</v>
      </c>
      <c r="AY153" s="13" t="s">
        <v>195</v>
      </c>
      <c r="BE153" s="161">
        <f>IF(N153="základná",J153,0)</f>
        <v>0</v>
      </c>
      <c r="BF153" s="161">
        <f>IF(N153="znížená",J153,0)</f>
        <v>0</v>
      </c>
      <c r="BG153" s="161">
        <f>IF(N153="zákl. prenesená",J153,0)</f>
        <v>0</v>
      </c>
      <c r="BH153" s="161">
        <f>IF(N153="zníž. prenesená",J153,0)</f>
        <v>0</v>
      </c>
      <c r="BI153" s="161">
        <f>IF(N153="nulová",J153,0)</f>
        <v>0</v>
      </c>
      <c r="BJ153" s="13" t="s">
        <v>112</v>
      </c>
      <c r="BK153" s="161">
        <f>I153*H153</f>
        <v>0</v>
      </c>
    </row>
    <row r="154" spans="2:65" s="1" customFormat="1" ht="16.350000000000001" customHeight="1" x14ac:dyDescent="0.2">
      <c r="B154" s="28"/>
      <c r="C154" s="163" t="s">
        <v>1</v>
      </c>
      <c r="D154" s="163" t="s">
        <v>137</v>
      </c>
      <c r="E154" s="164" t="s">
        <v>1</v>
      </c>
      <c r="F154" s="165" t="s">
        <v>1</v>
      </c>
      <c r="G154" s="166" t="s">
        <v>1</v>
      </c>
      <c r="H154" s="167"/>
      <c r="I154" s="168"/>
      <c r="J154" s="169">
        <f t="shared" si="15"/>
        <v>0</v>
      </c>
      <c r="K154" s="156"/>
      <c r="L154" s="28"/>
      <c r="M154" s="170" t="s">
        <v>1</v>
      </c>
      <c r="N154" s="171" t="s">
        <v>40</v>
      </c>
      <c r="T154" s="55"/>
      <c r="AT154" s="13" t="s">
        <v>195</v>
      </c>
      <c r="AU154" s="13" t="s">
        <v>82</v>
      </c>
      <c r="AY154" s="13" t="s">
        <v>195</v>
      </c>
      <c r="BE154" s="161">
        <f>IF(N154="základná",J154,0)</f>
        <v>0</v>
      </c>
      <c r="BF154" s="161">
        <f>IF(N154="znížená",J154,0)</f>
        <v>0</v>
      </c>
      <c r="BG154" s="161">
        <f>IF(N154="zákl. prenesená",J154,0)</f>
        <v>0</v>
      </c>
      <c r="BH154" s="161">
        <f>IF(N154="zníž. prenesená",J154,0)</f>
        <v>0</v>
      </c>
      <c r="BI154" s="161">
        <f>IF(N154="nulová",J154,0)</f>
        <v>0</v>
      </c>
      <c r="BJ154" s="13" t="s">
        <v>112</v>
      </c>
      <c r="BK154" s="161">
        <f>I154*H154</f>
        <v>0</v>
      </c>
    </row>
    <row r="155" spans="2:65" s="1" customFormat="1" ht="16.350000000000001" customHeight="1" x14ac:dyDescent="0.2">
      <c r="B155" s="28"/>
      <c r="C155" s="163" t="s">
        <v>1</v>
      </c>
      <c r="D155" s="163" t="s">
        <v>137</v>
      </c>
      <c r="E155" s="164" t="s">
        <v>1</v>
      </c>
      <c r="F155" s="165" t="s">
        <v>1</v>
      </c>
      <c r="G155" s="166" t="s">
        <v>1</v>
      </c>
      <c r="H155" s="167"/>
      <c r="I155" s="168"/>
      <c r="J155" s="169">
        <f t="shared" si="15"/>
        <v>0</v>
      </c>
      <c r="K155" s="156"/>
      <c r="L155" s="28"/>
      <c r="M155" s="170" t="s">
        <v>1</v>
      </c>
      <c r="N155" s="171" t="s">
        <v>40</v>
      </c>
      <c r="O155" s="172"/>
      <c r="P155" s="172"/>
      <c r="Q155" s="172"/>
      <c r="R155" s="172"/>
      <c r="S155" s="172"/>
      <c r="T155" s="173"/>
      <c r="AT155" s="13" t="s">
        <v>195</v>
      </c>
      <c r="AU155" s="13" t="s">
        <v>82</v>
      </c>
      <c r="AY155" s="13" t="s">
        <v>195</v>
      </c>
      <c r="BE155" s="161">
        <f>IF(N155="základná",J155,0)</f>
        <v>0</v>
      </c>
      <c r="BF155" s="161">
        <f>IF(N155="znížená",J155,0)</f>
        <v>0</v>
      </c>
      <c r="BG155" s="161">
        <f>IF(N155="zákl. prenesená",J155,0)</f>
        <v>0</v>
      </c>
      <c r="BH155" s="161">
        <f>IF(N155="zníž. prenesená",J155,0)</f>
        <v>0</v>
      </c>
      <c r="BI155" s="161">
        <f>IF(N155="nulová",J155,0)</f>
        <v>0</v>
      </c>
      <c r="BJ155" s="13" t="s">
        <v>112</v>
      </c>
      <c r="BK155" s="161">
        <f>I155*H155</f>
        <v>0</v>
      </c>
    </row>
    <row r="156" spans="2:65" s="1" customFormat="1" ht="6.95" customHeight="1" x14ac:dyDescent="0.2">
      <c r="B156" s="43"/>
      <c r="C156" s="44"/>
      <c r="D156" s="44"/>
      <c r="E156" s="44"/>
      <c r="F156" s="44"/>
      <c r="G156" s="44"/>
      <c r="H156" s="44"/>
      <c r="I156" s="44"/>
      <c r="J156" s="44"/>
      <c r="K156" s="44"/>
      <c r="L156" s="28"/>
    </row>
  </sheetData>
  <sheetProtection algorithmName="SHA-512" hashValue="Ly79lpduJtuReZ1F/D2QcBQ4s4TESvJWWo3wETY2/fZVAFFAod/3DaHNSImccuksXI3IyJQleiawZzOajPFUmg==" saltValue="XQSzKUCA413YYmjY3bfT/FSgTXoGueqfd7LUrlwaIC2JIdC4R78ZGSxJiJ4WgtACU4LoSpZmOUUm3RHPj3Rvkw==" spinCount="100000" sheet="1" objects="1" scenarios="1" formatColumns="0" formatRows="0" autoFilter="0"/>
  <autoFilter ref="C131:K155" xr:uid="{00000000-0009-0000-0000-000001000000}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51:D156" xr:uid="{00000000-0002-0000-0100-000000000000}">
      <formula1>"K, M"</formula1>
    </dataValidation>
    <dataValidation type="list" allowBlank="1" showInputMessage="1" showErrorMessage="1" error="Povolené sú hodnoty základná, znížená, nulová." sqref="N151:N156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81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3" t="s">
        <v>86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 x14ac:dyDescent="0.2">
      <c r="B4" s="16"/>
      <c r="D4" s="17" t="s">
        <v>93</v>
      </c>
      <c r="L4" s="16"/>
      <c r="M4" s="87" t="s">
        <v>9</v>
      </c>
      <c r="AT4" s="13" t="s">
        <v>4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29" t="str">
        <f>'Rekapitulácia stavby'!K6</f>
        <v>SPŠE Hálova 16</v>
      </c>
      <c r="F7" s="230"/>
      <c r="G7" s="230"/>
      <c r="H7" s="230"/>
      <c r="L7" s="16"/>
    </row>
    <row r="8" spans="2:46" s="1" customFormat="1" ht="12" customHeight="1" x14ac:dyDescent="0.2">
      <c r="B8" s="28"/>
      <c r="D8" s="23" t="s">
        <v>94</v>
      </c>
      <c r="L8" s="28"/>
    </row>
    <row r="9" spans="2:46" s="1" customFormat="1" ht="16.5" customHeight="1" x14ac:dyDescent="0.2">
      <c r="B9" s="28"/>
      <c r="E9" s="205" t="s">
        <v>196</v>
      </c>
      <c r="F9" s="231"/>
      <c r="G9" s="231"/>
      <c r="H9" s="231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0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32" t="str">
        <f>'Rekapitulácia stavby'!E14</f>
        <v>Vyplň údaj</v>
      </c>
      <c r="F18" s="222"/>
      <c r="G18" s="222"/>
      <c r="H18" s="222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32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33</v>
      </c>
      <c r="L26" s="28"/>
    </row>
    <row r="27" spans="2:12" s="7" customFormat="1" ht="16.5" customHeight="1" x14ac:dyDescent="0.2">
      <c r="B27" s="88"/>
      <c r="E27" s="226" t="s">
        <v>1</v>
      </c>
      <c r="F27" s="226"/>
      <c r="G27" s="226"/>
      <c r="H27" s="226"/>
      <c r="L27" s="88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14.45" customHeight="1" x14ac:dyDescent="0.2">
      <c r="B30" s="28"/>
      <c r="D30" s="21" t="s">
        <v>96</v>
      </c>
      <c r="J30" s="89">
        <f>J96</f>
        <v>0</v>
      </c>
      <c r="L30" s="28"/>
    </row>
    <row r="31" spans="2:12" s="1" customFormat="1" ht="14.45" customHeight="1" x14ac:dyDescent="0.2">
      <c r="B31" s="28"/>
      <c r="D31" s="90" t="s">
        <v>97</v>
      </c>
      <c r="J31" s="89">
        <f>J118</f>
        <v>0</v>
      </c>
      <c r="L31" s="28"/>
    </row>
    <row r="32" spans="2:12" s="1" customFormat="1" ht="25.35" customHeight="1" x14ac:dyDescent="0.2">
      <c r="B32" s="28"/>
      <c r="D32" s="91" t="s">
        <v>34</v>
      </c>
      <c r="J32" s="65">
        <f>ROUND(J30 + J31, 2)</f>
        <v>0</v>
      </c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 x14ac:dyDescent="0.2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 x14ac:dyDescent="0.2">
      <c r="B35" s="28"/>
      <c r="D35" s="54" t="s">
        <v>38</v>
      </c>
      <c r="E35" s="33" t="s">
        <v>39</v>
      </c>
      <c r="F35" s="92">
        <f>ROUND((ROUND((SUM(BE118:BE125) + SUM(BE145:BE274)),  2) + SUM(BE276:BE280)), 2)</f>
        <v>0</v>
      </c>
      <c r="G35" s="93"/>
      <c r="H35" s="93"/>
      <c r="I35" s="94">
        <v>0.23</v>
      </c>
      <c r="J35" s="92">
        <f>ROUND((ROUND(((SUM(BE118:BE125) + SUM(BE145:BE274))*I35),  2) + (SUM(BE276:BE280)*I35)), 2)</f>
        <v>0</v>
      </c>
      <c r="L35" s="28"/>
    </row>
    <row r="36" spans="2:12" s="1" customFormat="1" ht="14.45" customHeight="1" x14ac:dyDescent="0.2">
      <c r="B36" s="28"/>
      <c r="E36" s="33" t="s">
        <v>40</v>
      </c>
      <c r="F36" s="95">
        <f>ROUND((ROUND((SUM(BF118:BF125) + SUM(BF145:BF274)),  2) + SUM(BF276:BF280)), 2)</f>
        <v>0</v>
      </c>
      <c r="I36" s="96">
        <v>0.23</v>
      </c>
      <c r="J36" s="95">
        <f>ROUND((ROUND(((SUM(BF118:BF125) + SUM(BF145:BF274))*I36),  2) + (SUM(BF276:BF280)*I36)), 2)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95">
        <f>ROUND((ROUND((SUM(BG118:BG125) + SUM(BG145:BG274)),  2) + SUM(BG276:BG280)), 2)</f>
        <v>0</v>
      </c>
      <c r="I37" s="96">
        <v>0.23</v>
      </c>
      <c r="J37" s="95">
        <f>0</f>
        <v>0</v>
      </c>
      <c r="L37" s="28"/>
    </row>
    <row r="38" spans="2:12" s="1" customFormat="1" ht="14.45" hidden="1" customHeight="1" x14ac:dyDescent="0.2">
      <c r="B38" s="28"/>
      <c r="E38" s="23" t="s">
        <v>42</v>
      </c>
      <c r="F38" s="95">
        <f>ROUND((ROUND((SUM(BH118:BH125) + SUM(BH145:BH274)),  2) + SUM(BH276:BH280)), 2)</f>
        <v>0</v>
      </c>
      <c r="I38" s="96">
        <v>0.23</v>
      </c>
      <c r="J38" s="95">
        <f>0</f>
        <v>0</v>
      </c>
      <c r="L38" s="28"/>
    </row>
    <row r="39" spans="2:12" s="1" customFormat="1" ht="14.45" hidden="1" customHeight="1" x14ac:dyDescent="0.2">
      <c r="B39" s="28"/>
      <c r="E39" s="33" t="s">
        <v>43</v>
      </c>
      <c r="F39" s="92">
        <f>ROUND((ROUND((SUM(BI118:BI125) + SUM(BI145:BI274)),  2) + SUM(BI276:BI280)), 2)</f>
        <v>0</v>
      </c>
      <c r="G39" s="93"/>
      <c r="H39" s="93"/>
      <c r="I39" s="94">
        <v>0</v>
      </c>
      <c r="J39" s="92">
        <f>0</f>
        <v>0</v>
      </c>
      <c r="L39" s="28"/>
    </row>
    <row r="40" spans="2:12" s="1" customFormat="1" ht="6.95" customHeight="1" x14ac:dyDescent="0.2">
      <c r="B40" s="28"/>
      <c r="L40" s="28"/>
    </row>
    <row r="41" spans="2:12" s="1" customFormat="1" ht="25.35" customHeight="1" x14ac:dyDescent="0.2">
      <c r="B41" s="28"/>
      <c r="C41" s="97"/>
      <c r="D41" s="98" t="s">
        <v>44</v>
      </c>
      <c r="E41" s="56"/>
      <c r="F41" s="56"/>
      <c r="G41" s="99" t="s">
        <v>45</v>
      </c>
      <c r="H41" s="100" t="s">
        <v>46</v>
      </c>
      <c r="I41" s="56"/>
      <c r="J41" s="101">
        <f>SUM(J32:J39)</f>
        <v>0</v>
      </c>
      <c r="K41" s="102"/>
      <c r="L41" s="28"/>
    </row>
    <row r="42" spans="2:12" s="1" customFormat="1" ht="14.45" customHeight="1" x14ac:dyDescent="0.2">
      <c r="B42" s="28"/>
      <c r="L42" s="28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49</v>
      </c>
      <c r="E61" s="30"/>
      <c r="F61" s="103" t="s">
        <v>50</v>
      </c>
      <c r="G61" s="42" t="s">
        <v>49</v>
      </c>
      <c r="H61" s="30"/>
      <c r="I61" s="30"/>
      <c r="J61" s="104" t="s">
        <v>50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49</v>
      </c>
      <c r="E76" s="30"/>
      <c r="F76" s="103" t="s">
        <v>50</v>
      </c>
      <c r="G76" s="42" t="s">
        <v>49</v>
      </c>
      <c r="H76" s="30"/>
      <c r="I76" s="30"/>
      <c r="J76" s="104" t="s">
        <v>50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 x14ac:dyDescent="0.2">
      <c r="B82" s="28"/>
      <c r="C82" s="17" t="s">
        <v>98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29" t="str">
        <f>E7</f>
        <v>SPŠE Hálova 16</v>
      </c>
      <c r="F85" s="230"/>
      <c r="G85" s="230"/>
      <c r="H85" s="230"/>
      <c r="L85" s="28"/>
    </row>
    <row r="86" spans="2:47" s="1" customFormat="1" ht="12" customHeight="1" x14ac:dyDescent="0.2">
      <c r="B86" s="28"/>
      <c r="C86" s="23" t="s">
        <v>94</v>
      </c>
      <c r="L86" s="28"/>
    </row>
    <row r="87" spans="2:47" s="1" customFormat="1" ht="16.5" customHeight="1" x14ac:dyDescent="0.2">
      <c r="B87" s="28"/>
      <c r="E87" s="205" t="str">
        <f>E9</f>
        <v>02 - Havarijný stav - Sprchy medzi šatňou č.3 a č.4</v>
      </c>
      <c r="F87" s="231"/>
      <c r="G87" s="231"/>
      <c r="H87" s="231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51">
        <f>IF(J12="","",J12)</f>
        <v>0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22</v>
      </c>
      <c r="F91" s="21" t="str">
        <f>E15</f>
        <v>Stredná priemyselná škola elektrotechnická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 x14ac:dyDescent="0.2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5" t="s">
        <v>99</v>
      </c>
      <c r="D94" s="97"/>
      <c r="E94" s="97"/>
      <c r="F94" s="97"/>
      <c r="G94" s="97"/>
      <c r="H94" s="97"/>
      <c r="I94" s="97"/>
      <c r="J94" s="106" t="s">
        <v>100</v>
      </c>
      <c r="K94" s="97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107" t="s">
        <v>101</v>
      </c>
      <c r="J96" s="65">
        <f>J145</f>
        <v>0</v>
      </c>
      <c r="L96" s="28"/>
      <c r="AU96" s="13" t="s">
        <v>102</v>
      </c>
    </row>
    <row r="97" spans="2:12" s="8" customFormat="1" ht="24.95" customHeight="1" x14ac:dyDescent="0.2">
      <c r="B97" s="108"/>
      <c r="D97" s="109" t="s">
        <v>103</v>
      </c>
      <c r="E97" s="110"/>
      <c r="F97" s="110"/>
      <c r="G97" s="110"/>
      <c r="H97" s="110"/>
      <c r="I97" s="110"/>
      <c r="J97" s="111">
        <f>J146</f>
        <v>0</v>
      </c>
      <c r="L97" s="108"/>
    </row>
    <row r="98" spans="2:12" s="9" customFormat="1" ht="19.899999999999999" customHeight="1" x14ac:dyDescent="0.2">
      <c r="B98" s="112"/>
      <c r="D98" s="113" t="s">
        <v>197</v>
      </c>
      <c r="E98" s="114"/>
      <c r="F98" s="114"/>
      <c r="G98" s="114"/>
      <c r="H98" s="114"/>
      <c r="I98" s="114"/>
      <c r="J98" s="115">
        <f>J147</f>
        <v>0</v>
      </c>
      <c r="L98" s="112"/>
    </row>
    <row r="99" spans="2:12" s="9" customFormat="1" ht="19.899999999999999" customHeight="1" x14ac:dyDescent="0.2">
      <c r="B99" s="112"/>
      <c r="D99" s="113" t="s">
        <v>198</v>
      </c>
      <c r="E99" s="114"/>
      <c r="F99" s="114"/>
      <c r="G99" s="114"/>
      <c r="H99" s="114"/>
      <c r="I99" s="114"/>
      <c r="J99" s="115">
        <f>J155</f>
        <v>0</v>
      </c>
      <c r="L99" s="112"/>
    </row>
    <row r="100" spans="2:12" s="9" customFormat="1" ht="19.899999999999999" customHeight="1" x14ac:dyDescent="0.2">
      <c r="B100" s="112"/>
      <c r="D100" s="113" t="s">
        <v>104</v>
      </c>
      <c r="E100" s="114"/>
      <c r="F100" s="114"/>
      <c r="G100" s="114"/>
      <c r="H100" s="114"/>
      <c r="I100" s="114"/>
      <c r="J100" s="115">
        <f>J160</f>
        <v>0</v>
      </c>
      <c r="L100" s="112"/>
    </row>
    <row r="101" spans="2:12" s="9" customFormat="1" ht="19.899999999999999" customHeight="1" x14ac:dyDescent="0.2">
      <c r="B101" s="112"/>
      <c r="D101" s="113" t="s">
        <v>105</v>
      </c>
      <c r="E101" s="114"/>
      <c r="F101" s="114"/>
      <c r="G101" s="114"/>
      <c r="H101" s="114"/>
      <c r="I101" s="114"/>
      <c r="J101" s="115">
        <f>J181</f>
        <v>0</v>
      </c>
      <c r="L101" s="112"/>
    </row>
    <row r="102" spans="2:12" s="8" customFormat="1" ht="24.95" customHeight="1" x14ac:dyDescent="0.2">
      <c r="B102" s="108"/>
      <c r="D102" s="109" t="s">
        <v>106</v>
      </c>
      <c r="E102" s="110"/>
      <c r="F102" s="110"/>
      <c r="G102" s="110"/>
      <c r="H102" s="110"/>
      <c r="I102" s="110"/>
      <c r="J102" s="111">
        <f>J183</f>
        <v>0</v>
      </c>
      <c r="L102" s="108"/>
    </row>
    <row r="103" spans="2:12" s="9" customFormat="1" ht="19.899999999999999" customHeight="1" x14ac:dyDescent="0.2">
      <c r="B103" s="112"/>
      <c r="D103" s="113" t="s">
        <v>199</v>
      </c>
      <c r="E103" s="114"/>
      <c r="F103" s="114"/>
      <c r="G103" s="114"/>
      <c r="H103" s="114"/>
      <c r="I103" s="114"/>
      <c r="J103" s="115">
        <f>J184</f>
        <v>0</v>
      </c>
      <c r="L103" s="112"/>
    </row>
    <row r="104" spans="2:12" s="9" customFormat="1" ht="19.899999999999999" customHeight="1" x14ac:dyDescent="0.2">
      <c r="B104" s="112"/>
      <c r="D104" s="113" t="s">
        <v>200</v>
      </c>
      <c r="E104" s="114"/>
      <c r="F104" s="114"/>
      <c r="G104" s="114"/>
      <c r="H104" s="114"/>
      <c r="I104" s="114"/>
      <c r="J104" s="115">
        <f>J190</f>
        <v>0</v>
      </c>
      <c r="L104" s="112"/>
    </row>
    <row r="105" spans="2:12" s="9" customFormat="1" ht="19.899999999999999" customHeight="1" x14ac:dyDescent="0.2">
      <c r="B105" s="112"/>
      <c r="D105" s="113" t="s">
        <v>201</v>
      </c>
      <c r="E105" s="114"/>
      <c r="F105" s="114"/>
      <c r="G105" s="114"/>
      <c r="H105" s="114"/>
      <c r="I105" s="114"/>
      <c r="J105" s="115">
        <f>J194</f>
        <v>0</v>
      </c>
      <c r="L105" s="112"/>
    </row>
    <row r="106" spans="2:12" s="9" customFormat="1" ht="19.899999999999999" customHeight="1" x14ac:dyDescent="0.2">
      <c r="B106" s="112"/>
      <c r="D106" s="113" t="s">
        <v>202</v>
      </c>
      <c r="E106" s="114"/>
      <c r="F106" s="114"/>
      <c r="G106" s="114"/>
      <c r="H106" s="114"/>
      <c r="I106" s="114"/>
      <c r="J106" s="115">
        <f>J205</f>
        <v>0</v>
      </c>
      <c r="L106" s="112"/>
    </row>
    <row r="107" spans="2:12" s="9" customFormat="1" ht="19.899999999999999" customHeight="1" x14ac:dyDescent="0.2">
      <c r="B107" s="112"/>
      <c r="D107" s="113" t="s">
        <v>203</v>
      </c>
      <c r="E107" s="114"/>
      <c r="F107" s="114"/>
      <c r="G107" s="114"/>
      <c r="H107" s="114"/>
      <c r="I107" s="114"/>
      <c r="J107" s="115">
        <f>J218</f>
        <v>0</v>
      </c>
      <c r="L107" s="112"/>
    </row>
    <row r="108" spans="2:12" s="9" customFormat="1" ht="19.899999999999999" customHeight="1" x14ac:dyDescent="0.2">
      <c r="B108" s="112"/>
      <c r="D108" s="113" t="s">
        <v>204</v>
      </c>
      <c r="E108" s="114"/>
      <c r="F108" s="114"/>
      <c r="G108" s="114"/>
      <c r="H108" s="114"/>
      <c r="I108" s="114"/>
      <c r="J108" s="115">
        <f>J229</f>
        <v>0</v>
      </c>
      <c r="L108" s="112"/>
    </row>
    <row r="109" spans="2:12" s="9" customFormat="1" ht="19.899999999999999" customHeight="1" x14ac:dyDescent="0.2">
      <c r="B109" s="112"/>
      <c r="D109" s="113" t="s">
        <v>205</v>
      </c>
      <c r="E109" s="114"/>
      <c r="F109" s="114"/>
      <c r="G109" s="114"/>
      <c r="H109" s="114"/>
      <c r="I109" s="114"/>
      <c r="J109" s="115">
        <f>J233</f>
        <v>0</v>
      </c>
      <c r="L109" s="112"/>
    </row>
    <row r="110" spans="2:12" s="9" customFormat="1" ht="19.899999999999999" customHeight="1" x14ac:dyDescent="0.2">
      <c r="B110" s="112"/>
      <c r="D110" s="113" t="s">
        <v>206</v>
      </c>
      <c r="E110" s="114"/>
      <c r="F110" s="114"/>
      <c r="G110" s="114"/>
      <c r="H110" s="114"/>
      <c r="I110" s="114"/>
      <c r="J110" s="115">
        <f>J242</f>
        <v>0</v>
      </c>
      <c r="L110" s="112"/>
    </row>
    <row r="111" spans="2:12" s="9" customFormat="1" ht="19.899999999999999" customHeight="1" x14ac:dyDescent="0.2">
      <c r="B111" s="112"/>
      <c r="D111" s="113" t="s">
        <v>207</v>
      </c>
      <c r="E111" s="114"/>
      <c r="F111" s="114"/>
      <c r="G111" s="114"/>
      <c r="H111" s="114"/>
      <c r="I111" s="114"/>
      <c r="J111" s="115">
        <f>J254</f>
        <v>0</v>
      </c>
      <c r="L111" s="112"/>
    </row>
    <row r="112" spans="2:12" s="9" customFormat="1" ht="19.899999999999999" customHeight="1" x14ac:dyDescent="0.2">
      <c r="B112" s="112"/>
      <c r="D112" s="113" t="s">
        <v>107</v>
      </c>
      <c r="E112" s="114"/>
      <c r="F112" s="114"/>
      <c r="G112" s="114"/>
      <c r="H112" s="114"/>
      <c r="I112" s="114"/>
      <c r="J112" s="115">
        <f>J259</f>
        <v>0</v>
      </c>
      <c r="L112" s="112"/>
    </row>
    <row r="113" spans="2:65" s="8" customFormat="1" ht="24.95" customHeight="1" x14ac:dyDescent="0.2">
      <c r="B113" s="108"/>
      <c r="D113" s="109" t="s">
        <v>208</v>
      </c>
      <c r="E113" s="110"/>
      <c r="F113" s="110"/>
      <c r="G113" s="110"/>
      <c r="H113" s="110"/>
      <c r="I113" s="110"/>
      <c r="J113" s="111">
        <f>J269</f>
        <v>0</v>
      </c>
      <c r="L113" s="108"/>
    </row>
    <row r="114" spans="2:65" s="9" customFormat="1" ht="19.899999999999999" customHeight="1" x14ac:dyDescent="0.2">
      <c r="B114" s="112"/>
      <c r="D114" s="113" t="s">
        <v>209</v>
      </c>
      <c r="E114" s="114"/>
      <c r="F114" s="114"/>
      <c r="G114" s="114"/>
      <c r="H114" s="114"/>
      <c r="I114" s="114"/>
      <c r="J114" s="115">
        <f>J270</f>
        <v>0</v>
      </c>
      <c r="L114" s="112"/>
    </row>
    <row r="115" spans="2:65" s="8" customFormat="1" ht="21.75" customHeight="1" x14ac:dyDescent="0.2">
      <c r="B115" s="108"/>
      <c r="D115" s="116" t="s">
        <v>108</v>
      </c>
      <c r="J115" s="117">
        <f>J275</f>
        <v>0</v>
      </c>
      <c r="L115" s="108"/>
    </row>
    <row r="116" spans="2:65" s="1" customFormat="1" ht="21.75" customHeight="1" x14ac:dyDescent="0.2">
      <c r="B116" s="28"/>
      <c r="L116" s="28"/>
    </row>
    <row r="117" spans="2:65" s="1" customFormat="1" ht="6.95" customHeight="1" x14ac:dyDescent="0.2">
      <c r="B117" s="28"/>
      <c r="L117" s="28"/>
    </row>
    <row r="118" spans="2:65" s="1" customFormat="1" ht="29.25" customHeight="1" x14ac:dyDescent="0.2">
      <c r="B118" s="28"/>
      <c r="C118" s="107" t="s">
        <v>109</v>
      </c>
      <c r="J118" s="118">
        <f>ROUND(J119 + J120 + J121 + J122 + J123 + J124,2)</f>
        <v>0</v>
      </c>
      <c r="L118" s="28"/>
      <c r="N118" s="119" t="s">
        <v>38</v>
      </c>
    </row>
    <row r="119" spans="2:65" s="1" customFormat="1" ht="18" customHeight="1" x14ac:dyDescent="0.2">
      <c r="B119" s="28"/>
      <c r="D119" s="227" t="s">
        <v>110</v>
      </c>
      <c r="E119" s="228"/>
      <c r="F119" s="228"/>
      <c r="J119" s="121">
        <v>0</v>
      </c>
      <c r="L119" s="122"/>
      <c r="M119" s="123"/>
      <c r="N119" s="124" t="s">
        <v>40</v>
      </c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  <c r="AF119" s="123"/>
      <c r="AG119" s="123"/>
      <c r="AH119" s="123"/>
      <c r="AI119" s="123"/>
      <c r="AJ119" s="123"/>
      <c r="AK119" s="123"/>
      <c r="AL119" s="123"/>
      <c r="AM119" s="123"/>
      <c r="AN119" s="123"/>
      <c r="AO119" s="123"/>
      <c r="AP119" s="123"/>
      <c r="AQ119" s="123"/>
      <c r="AR119" s="123"/>
      <c r="AS119" s="123"/>
      <c r="AT119" s="123"/>
      <c r="AU119" s="123"/>
      <c r="AV119" s="123"/>
      <c r="AW119" s="123"/>
      <c r="AX119" s="123"/>
      <c r="AY119" s="125" t="s">
        <v>111</v>
      </c>
      <c r="AZ119" s="123"/>
      <c r="BA119" s="123"/>
      <c r="BB119" s="123"/>
      <c r="BC119" s="123"/>
      <c r="BD119" s="123"/>
      <c r="BE119" s="126">
        <f t="shared" ref="BE119:BE124" si="0">IF(N119="základná",J119,0)</f>
        <v>0</v>
      </c>
      <c r="BF119" s="126">
        <f t="shared" ref="BF119:BF124" si="1">IF(N119="znížená",J119,0)</f>
        <v>0</v>
      </c>
      <c r="BG119" s="126">
        <f t="shared" ref="BG119:BG124" si="2">IF(N119="zákl. prenesená",J119,0)</f>
        <v>0</v>
      </c>
      <c r="BH119" s="126">
        <f t="shared" ref="BH119:BH124" si="3">IF(N119="zníž. prenesená",J119,0)</f>
        <v>0</v>
      </c>
      <c r="BI119" s="126">
        <f t="shared" ref="BI119:BI124" si="4">IF(N119="nulová",J119,0)</f>
        <v>0</v>
      </c>
      <c r="BJ119" s="125" t="s">
        <v>112</v>
      </c>
      <c r="BK119" s="123"/>
      <c r="BL119" s="123"/>
      <c r="BM119" s="123"/>
    </row>
    <row r="120" spans="2:65" s="1" customFormat="1" ht="18" customHeight="1" x14ac:dyDescent="0.2">
      <c r="B120" s="28"/>
      <c r="D120" s="227" t="s">
        <v>113</v>
      </c>
      <c r="E120" s="228"/>
      <c r="F120" s="228"/>
      <c r="J120" s="121">
        <v>0</v>
      </c>
      <c r="L120" s="122"/>
      <c r="M120" s="123"/>
      <c r="N120" s="124" t="s">
        <v>40</v>
      </c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  <c r="AF120" s="123"/>
      <c r="AG120" s="123"/>
      <c r="AH120" s="123"/>
      <c r="AI120" s="123"/>
      <c r="AJ120" s="123"/>
      <c r="AK120" s="123"/>
      <c r="AL120" s="123"/>
      <c r="AM120" s="123"/>
      <c r="AN120" s="123"/>
      <c r="AO120" s="123"/>
      <c r="AP120" s="123"/>
      <c r="AQ120" s="123"/>
      <c r="AR120" s="123"/>
      <c r="AS120" s="123"/>
      <c r="AT120" s="123"/>
      <c r="AU120" s="123"/>
      <c r="AV120" s="123"/>
      <c r="AW120" s="123"/>
      <c r="AX120" s="123"/>
      <c r="AY120" s="125" t="s">
        <v>111</v>
      </c>
      <c r="AZ120" s="123"/>
      <c r="BA120" s="123"/>
      <c r="BB120" s="123"/>
      <c r="BC120" s="123"/>
      <c r="BD120" s="123"/>
      <c r="BE120" s="126">
        <f t="shared" si="0"/>
        <v>0</v>
      </c>
      <c r="BF120" s="126">
        <f t="shared" si="1"/>
        <v>0</v>
      </c>
      <c r="BG120" s="126">
        <f t="shared" si="2"/>
        <v>0</v>
      </c>
      <c r="BH120" s="126">
        <f t="shared" si="3"/>
        <v>0</v>
      </c>
      <c r="BI120" s="126">
        <f t="shared" si="4"/>
        <v>0</v>
      </c>
      <c r="BJ120" s="125" t="s">
        <v>112</v>
      </c>
      <c r="BK120" s="123"/>
      <c r="BL120" s="123"/>
      <c r="BM120" s="123"/>
    </row>
    <row r="121" spans="2:65" s="1" customFormat="1" ht="18" customHeight="1" x14ac:dyDescent="0.2">
      <c r="B121" s="28"/>
      <c r="D121" s="227" t="s">
        <v>114</v>
      </c>
      <c r="E121" s="228"/>
      <c r="F121" s="228"/>
      <c r="J121" s="121">
        <v>0</v>
      </c>
      <c r="L121" s="122"/>
      <c r="M121" s="123"/>
      <c r="N121" s="124" t="s">
        <v>40</v>
      </c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  <c r="AF121" s="123"/>
      <c r="AG121" s="123"/>
      <c r="AH121" s="123"/>
      <c r="AI121" s="123"/>
      <c r="AJ121" s="123"/>
      <c r="AK121" s="123"/>
      <c r="AL121" s="123"/>
      <c r="AM121" s="123"/>
      <c r="AN121" s="123"/>
      <c r="AO121" s="123"/>
      <c r="AP121" s="123"/>
      <c r="AQ121" s="123"/>
      <c r="AR121" s="123"/>
      <c r="AS121" s="123"/>
      <c r="AT121" s="123"/>
      <c r="AU121" s="123"/>
      <c r="AV121" s="123"/>
      <c r="AW121" s="123"/>
      <c r="AX121" s="123"/>
      <c r="AY121" s="125" t="s">
        <v>111</v>
      </c>
      <c r="AZ121" s="123"/>
      <c r="BA121" s="123"/>
      <c r="BB121" s="123"/>
      <c r="BC121" s="123"/>
      <c r="BD121" s="123"/>
      <c r="BE121" s="126">
        <f t="shared" si="0"/>
        <v>0</v>
      </c>
      <c r="BF121" s="126">
        <f t="shared" si="1"/>
        <v>0</v>
      </c>
      <c r="BG121" s="126">
        <f t="shared" si="2"/>
        <v>0</v>
      </c>
      <c r="BH121" s="126">
        <f t="shared" si="3"/>
        <v>0</v>
      </c>
      <c r="BI121" s="126">
        <f t="shared" si="4"/>
        <v>0</v>
      </c>
      <c r="BJ121" s="125" t="s">
        <v>112</v>
      </c>
      <c r="BK121" s="123"/>
      <c r="BL121" s="123"/>
      <c r="BM121" s="123"/>
    </row>
    <row r="122" spans="2:65" s="1" customFormat="1" ht="18" customHeight="1" x14ac:dyDescent="0.2">
      <c r="B122" s="28"/>
      <c r="D122" s="227" t="s">
        <v>115</v>
      </c>
      <c r="E122" s="228"/>
      <c r="F122" s="228"/>
      <c r="J122" s="121">
        <v>0</v>
      </c>
      <c r="L122" s="122"/>
      <c r="M122" s="123"/>
      <c r="N122" s="124" t="s">
        <v>40</v>
      </c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  <c r="AF122" s="123"/>
      <c r="AG122" s="123"/>
      <c r="AH122" s="123"/>
      <c r="AI122" s="123"/>
      <c r="AJ122" s="123"/>
      <c r="AK122" s="123"/>
      <c r="AL122" s="123"/>
      <c r="AM122" s="123"/>
      <c r="AN122" s="123"/>
      <c r="AO122" s="123"/>
      <c r="AP122" s="123"/>
      <c r="AQ122" s="123"/>
      <c r="AR122" s="123"/>
      <c r="AS122" s="123"/>
      <c r="AT122" s="123"/>
      <c r="AU122" s="123"/>
      <c r="AV122" s="123"/>
      <c r="AW122" s="123"/>
      <c r="AX122" s="123"/>
      <c r="AY122" s="125" t="s">
        <v>111</v>
      </c>
      <c r="AZ122" s="123"/>
      <c r="BA122" s="123"/>
      <c r="BB122" s="123"/>
      <c r="BC122" s="123"/>
      <c r="BD122" s="123"/>
      <c r="BE122" s="126">
        <f t="shared" si="0"/>
        <v>0</v>
      </c>
      <c r="BF122" s="126">
        <f t="shared" si="1"/>
        <v>0</v>
      </c>
      <c r="BG122" s="126">
        <f t="shared" si="2"/>
        <v>0</v>
      </c>
      <c r="BH122" s="126">
        <f t="shared" si="3"/>
        <v>0</v>
      </c>
      <c r="BI122" s="126">
        <f t="shared" si="4"/>
        <v>0</v>
      </c>
      <c r="BJ122" s="125" t="s">
        <v>112</v>
      </c>
      <c r="BK122" s="123"/>
      <c r="BL122" s="123"/>
      <c r="BM122" s="123"/>
    </row>
    <row r="123" spans="2:65" s="1" customFormat="1" ht="18" customHeight="1" x14ac:dyDescent="0.2">
      <c r="B123" s="28"/>
      <c r="D123" s="227" t="s">
        <v>116</v>
      </c>
      <c r="E123" s="228"/>
      <c r="F123" s="228"/>
      <c r="J123" s="121">
        <v>0</v>
      </c>
      <c r="L123" s="122"/>
      <c r="M123" s="123"/>
      <c r="N123" s="124" t="s">
        <v>40</v>
      </c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  <c r="AF123" s="123"/>
      <c r="AG123" s="123"/>
      <c r="AH123" s="123"/>
      <c r="AI123" s="123"/>
      <c r="AJ123" s="123"/>
      <c r="AK123" s="123"/>
      <c r="AL123" s="123"/>
      <c r="AM123" s="123"/>
      <c r="AN123" s="123"/>
      <c r="AO123" s="123"/>
      <c r="AP123" s="123"/>
      <c r="AQ123" s="123"/>
      <c r="AR123" s="123"/>
      <c r="AS123" s="123"/>
      <c r="AT123" s="123"/>
      <c r="AU123" s="123"/>
      <c r="AV123" s="123"/>
      <c r="AW123" s="123"/>
      <c r="AX123" s="123"/>
      <c r="AY123" s="125" t="s">
        <v>111</v>
      </c>
      <c r="AZ123" s="123"/>
      <c r="BA123" s="123"/>
      <c r="BB123" s="123"/>
      <c r="BC123" s="123"/>
      <c r="BD123" s="123"/>
      <c r="BE123" s="126">
        <f t="shared" si="0"/>
        <v>0</v>
      </c>
      <c r="BF123" s="126">
        <f t="shared" si="1"/>
        <v>0</v>
      </c>
      <c r="BG123" s="126">
        <f t="shared" si="2"/>
        <v>0</v>
      </c>
      <c r="BH123" s="126">
        <f t="shared" si="3"/>
        <v>0</v>
      </c>
      <c r="BI123" s="126">
        <f t="shared" si="4"/>
        <v>0</v>
      </c>
      <c r="BJ123" s="125" t="s">
        <v>112</v>
      </c>
      <c r="BK123" s="123"/>
      <c r="BL123" s="123"/>
      <c r="BM123" s="123"/>
    </row>
    <row r="124" spans="2:65" s="1" customFormat="1" ht="18" customHeight="1" x14ac:dyDescent="0.2">
      <c r="B124" s="28"/>
      <c r="D124" s="120" t="s">
        <v>117</v>
      </c>
      <c r="J124" s="121">
        <f>ROUND(J30*T124,2)</f>
        <v>0</v>
      </c>
      <c r="L124" s="122"/>
      <c r="M124" s="123"/>
      <c r="N124" s="124" t="s">
        <v>40</v>
      </c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  <c r="AF124" s="123"/>
      <c r="AG124" s="123"/>
      <c r="AH124" s="123"/>
      <c r="AI124" s="123"/>
      <c r="AJ124" s="123"/>
      <c r="AK124" s="123"/>
      <c r="AL124" s="123"/>
      <c r="AM124" s="123"/>
      <c r="AN124" s="123"/>
      <c r="AO124" s="123"/>
      <c r="AP124" s="123"/>
      <c r="AQ124" s="123"/>
      <c r="AR124" s="123"/>
      <c r="AS124" s="123"/>
      <c r="AT124" s="123"/>
      <c r="AU124" s="123"/>
      <c r="AV124" s="123"/>
      <c r="AW124" s="123"/>
      <c r="AX124" s="123"/>
      <c r="AY124" s="125" t="s">
        <v>118</v>
      </c>
      <c r="AZ124" s="123"/>
      <c r="BA124" s="123"/>
      <c r="BB124" s="123"/>
      <c r="BC124" s="123"/>
      <c r="BD124" s="123"/>
      <c r="BE124" s="126">
        <f t="shared" si="0"/>
        <v>0</v>
      </c>
      <c r="BF124" s="126">
        <f t="shared" si="1"/>
        <v>0</v>
      </c>
      <c r="BG124" s="126">
        <f t="shared" si="2"/>
        <v>0</v>
      </c>
      <c r="BH124" s="126">
        <f t="shared" si="3"/>
        <v>0</v>
      </c>
      <c r="BI124" s="126">
        <f t="shared" si="4"/>
        <v>0</v>
      </c>
      <c r="BJ124" s="125" t="s">
        <v>112</v>
      </c>
      <c r="BK124" s="123"/>
      <c r="BL124" s="123"/>
      <c r="BM124" s="123"/>
    </row>
    <row r="125" spans="2:65" s="1" customFormat="1" x14ac:dyDescent="0.2">
      <c r="B125" s="28"/>
      <c r="L125" s="28"/>
    </row>
    <row r="126" spans="2:65" s="1" customFormat="1" ht="29.25" customHeight="1" x14ac:dyDescent="0.2">
      <c r="B126" s="28"/>
      <c r="C126" s="127" t="s">
        <v>119</v>
      </c>
      <c r="D126" s="97"/>
      <c r="E126" s="97"/>
      <c r="F126" s="97"/>
      <c r="G126" s="97"/>
      <c r="H126" s="97"/>
      <c r="I126" s="97"/>
      <c r="J126" s="128">
        <f>ROUND(J96+J118,2)</f>
        <v>0</v>
      </c>
      <c r="K126" s="97"/>
      <c r="L126" s="28"/>
    </row>
    <row r="127" spans="2:65" s="1" customFormat="1" ht="6.95" customHeight="1" x14ac:dyDescent="0.2">
      <c r="B127" s="43"/>
      <c r="C127" s="44"/>
      <c r="D127" s="44"/>
      <c r="E127" s="44"/>
      <c r="F127" s="44"/>
      <c r="G127" s="44"/>
      <c r="H127" s="44"/>
      <c r="I127" s="44"/>
      <c r="J127" s="44"/>
      <c r="K127" s="44"/>
      <c r="L127" s="28"/>
    </row>
    <row r="131" spans="2:20" s="1" customFormat="1" ht="6.95" customHeight="1" x14ac:dyDescent="0.2">
      <c r="B131" s="45"/>
      <c r="C131" s="46"/>
      <c r="D131" s="46"/>
      <c r="E131" s="46"/>
      <c r="F131" s="46"/>
      <c r="G131" s="46"/>
      <c r="H131" s="46"/>
      <c r="I131" s="46"/>
      <c r="J131" s="46"/>
      <c r="K131" s="46"/>
      <c r="L131" s="28"/>
    </row>
    <row r="132" spans="2:20" s="1" customFormat="1" ht="24.95" customHeight="1" x14ac:dyDescent="0.2">
      <c r="B132" s="28"/>
      <c r="C132" s="17" t="s">
        <v>120</v>
      </c>
      <c r="L132" s="28"/>
    </row>
    <row r="133" spans="2:20" s="1" customFormat="1" ht="6.95" customHeight="1" x14ac:dyDescent="0.2">
      <c r="B133" s="28"/>
      <c r="L133" s="28"/>
    </row>
    <row r="134" spans="2:20" s="1" customFormat="1" ht="12" customHeight="1" x14ac:dyDescent="0.2">
      <c r="B134" s="28"/>
      <c r="C134" s="23" t="s">
        <v>15</v>
      </c>
      <c r="L134" s="28"/>
    </row>
    <row r="135" spans="2:20" s="1" customFormat="1" ht="16.5" customHeight="1" x14ac:dyDescent="0.2">
      <c r="B135" s="28"/>
      <c r="E135" s="229" t="str">
        <f>E7</f>
        <v>SPŠE Hálova 16</v>
      </c>
      <c r="F135" s="230"/>
      <c r="G135" s="230"/>
      <c r="H135" s="230"/>
      <c r="L135" s="28"/>
    </row>
    <row r="136" spans="2:20" s="1" customFormat="1" ht="12" customHeight="1" x14ac:dyDescent="0.2">
      <c r="B136" s="28"/>
      <c r="C136" s="23" t="s">
        <v>94</v>
      </c>
      <c r="L136" s="28"/>
    </row>
    <row r="137" spans="2:20" s="1" customFormat="1" ht="16.5" customHeight="1" x14ac:dyDescent="0.2">
      <c r="B137" s="28"/>
      <c r="E137" s="205" t="str">
        <f>E9</f>
        <v>02 - Havarijný stav - Sprchy medzi šatňou č.3 a č.4</v>
      </c>
      <c r="F137" s="231"/>
      <c r="G137" s="231"/>
      <c r="H137" s="231"/>
      <c r="L137" s="28"/>
    </row>
    <row r="138" spans="2:20" s="1" customFormat="1" ht="6.95" customHeight="1" x14ac:dyDescent="0.2">
      <c r="B138" s="28"/>
      <c r="L138" s="28"/>
    </row>
    <row r="139" spans="2:20" s="1" customFormat="1" ht="12" customHeight="1" x14ac:dyDescent="0.2">
      <c r="B139" s="28"/>
      <c r="C139" s="23" t="s">
        <v>19</v>
      </c>
      <c r="F139" s="21" t="str">
        <f>F12</f>
        <v>Bratislava</v>
      </c>
      <c r="I139" s="23" t="s">
        <v>21</v>
      </c>
      <c r="J139" s="51">
        <f>IF(J12="","",J12)</f>
        <v>0</v>
      </c>
      <c r="L139" s="28"/>
    </row>
    <row r="140" spans="2:20" s="1" customFormat="1" ht="6.95" customHeight="1" x14ac:dyDescent="0.2">
      <c r="B140" s="28"/>
      <c r="L140" s="28"/>
    </row>
    <row r="141" spans="2:20" s="1" customFormat="1" ht="15.2" customHeight="1" x14ac:dyDescent="0.2">
      <c r="B141" s="28"/>
      <c r="C141" s="23" t="s">
        <v>22</v>
      </c>
      <c r="F141" s="21" t="str">
        <f>E15</f>
        <v>Stredná priemyselná škola elektrotechnická</v>
      </c>
      <c r="I141" s="23" t="s">
        <v>29</v>
      </c>
      <c r="J141" s="26" t="str">
        <f>E21</f>
        <v xml:space="preserve"> </v>
      </c>
      <c r="L141" s="28"/>
    </row>
    <row r="142" spans="2:20" s="1" customFormat="1" ht="15.2" customHeight="1" x14ac:dyDescent="0.2">
      <c r="B142" s="28"/>
      <c r="C142" s="23" t="s">
        <v>27</v>
      </c>
      <c r="F142" s="21" t="str">
        <f>IF(E18="","",E18)</f>
        <v>Vyplň údaj</v>
      </c>
      <c r="I142" s="23" t="s">
        <v>32</v>
      </c>
      <c r="J142" s="26" t="str">
        <f>E24</f>
        <v xml:space="preserve"> </v>
      </c>
      <c r="L142" s="28"/>
    </row>
    <row r="143" spans="2:20" s="1" customFormat="1" ht="10.35" customHeight="1" x14ac:dyDescent="0.2">
      <c r="B143" s="28"/>
      <c r="L143" s="28"/>
    </row>
    <row r="144" spans="2:20" s="10" customFormat="1" ht="29.25" customHeight="1" x14ac:dyDescent="0.2">
      <c r="B144" s="129"/>
      <c r="C144" s="130" t="s">
        <v>121</v>
      </c>
      <c r="D144" s="131" t="s">
        <v>59</v>
      </c>
      <c r="E144" s="131" t="s">
        <v>55</v>
      </c>
      <c r="F144" s="131" t="s">
        <v>56</v>
      </c>
      <c r="G144" s="131" t="s">
        <v>122</v>
      </c>
      <c r="H144" s="131" t="s">
        <v>123</v>
      </c>
      <c r="I144" s="131" t="s">
        <v>124</v>
      </c>
      <c r="J144" s="132" t="s">
        <v>100</v>
      </c>
      <c r="K144" s="133" t="s">
        <v>125</v>
      </c>
      <c r="L144" s="129"/>
      <c r="M144" s="58" t="s">
        <v>1</v>
      </c>
      <c r="N144" s="59" t="s">
        <v>38</v>
      </c>
      <c r="O144" s="59" t="s">
        <v>126</v>
      </c>
      <c r="P144" s="59" t="s">
        <v>127</v>
      </c>
      <c r="Q144" s="59" t="s">
        <v>128</v>
      </c>
      <c r="R144" s="59" t="s">
        <v>129</v>
      </c>
      <c r="S144" s="59" t="s">
        <v>130</v>
      </c>
      <c r="T144" s="60" t="s">
        <v>131</v>
      </c>
    </row>
    <row r="145" spans="2:65" s="1" customFormat="1" ht="22.9" customHeight="1" x14ac:dyDescent="0.25">
      <c r="B145" s="28"/>
      <c r="C145" s="63" t="s">
        <v>96</v>
      </c>
      <c r="J145" s="134">
        <f>BK145</f>
        <v>0</v>
      </c>
      <c r="L145" s="28"/>
      <c r="M145" s="61"/>
      <c r="N145" s="52"/>
      <c r="O145" s="52"/>
      <c r="P145" s="135">
        <f>P146+P183+P269+P275</f>
        <v>0</v>
      </c>
      <c r="Q145" s="52"/>
      <c r="R145" s="135">
        <f>R146+R183+R269+R275</f>
        <v>5.7172529126000002</v>
      </c>
      <c r="S145" s="52"/>
      <c r="T145" s="136">
        <f>T146+T183+T269+T275</f>
        <v>16.234337</v>
      </c>
      <c r="AT145" s="13" t="s">
        <v>73</v>
      </c>
      <c r="AU145" s="13" t="s">
        <v>102</v>
      </c>
      <c r="BK145" s="137">
        <f>BK146+BK183+BK269+BK275</f>
        <v>0</v>
      </c>
    </row>
    <row r="146" spans="2:65" s="11" customFormat="1" ht="25.9" customHeight="1" x14ac:dyDescent="0.2">
      <c r="B146" s="138"/>
      <c r="D146" s="139" t="s">
        <v>73</v>
      </c>
      <c r="E146" s="140" t="s">
        <v>132</v>
      </c>
      <c r="F146" s="140" t="s">
        <v>133</v>
      </c>
      <c r="I146" s="141"/>
      <c r="J146" s="117">
        <f>BK146</f>
        <v>0</v>
      </c>
      <c r="L146" s="138"/>
      <c r="M146" s="142"/>
      <c r="P146" s="143">
        <f>P147+P155+P160+P181</f>
        <v>0</v>
      </c>
      <c r="R146" s="143">
        <f>R147+R155+R160+R181</f>
        <v>3.4398142779000001</v>
      </c>
      <c r="T146" s="144">
        <f>T147+T155+T160+T181</f>
        <v>16.172125000000001</v>
      </c>
      <c r="AR146" s="139" t="s">
        <v>82</v>
      </c>
      <c r="AT146" s="145" t="s">
        <v>73</v>
      </c>
      <c r="AU146" s="145" t="s">
        <v>74</v>
      </c>
      <c r="AY146" s="139" t="s">
        <v>134</v>
      </c>
      <c r="BK146" s="146">
        <f>BK147+BK155+BK160+BK181</f>
        <v>0</v>
      </c>
    </row>
    <row r="147" spans="2:65" s="11" customFormat="1" ht="22.9" customHeight="1" x14ac:dyDescent="0.2">
      <c r="B147" s="138"/>
      <c r="D147" s="139" t="s">
        <v>73</v>
      </c>
      <c r="E147" s="147" t="s">
        <v>82</v>
      </c>
      <c r="F147" s="147" t="s">
        <v>210</v>
      </c>
      <c r="I147" s="141"/>
      <c r="J147" s="148">
        <f>BK147</f>
        <v>0</v>
      </c>
      <c r="L147" s="138"/>
      <c r="M147" s="142"/>
      <c r="P147" s="143">
        <f>SUM(P148:P154)</f>
        <v>0</v>
      </c>
      <c r="R147" s="143">
        <f>SUM(R148:R154)</f>
        <v>0.36629899999999993</v>
      </c>
      <c r="T147" s="144">
        <f>SUM(T148:T154)</f>
        <v>0</v>
      </c>
      <c r="AR147" s="139" t="s">
        <v>82</v>
      </c>
      <c r="AT147" s="145" t="s">
        <v>73</v>
      </c>
      <c r="AU147" s="145" t="s">
        <v>82</v>
      </c>
      <c r="AY147" s="139" t="s">
        <v>134</v>
      </c>
      <c r="BK147" s="146">
        <f>SUM(BK148:BK154)</f>
        <v>0</v>
      </c>
    </row>
    <row r="148" spans="2:65" s="1" customFormat="1" ht="21.75" customHeight="1" x14ac:dyDescent="0.2">
      <c r="B148" s="28"/>
      <c r="C148" s="149" t="s">
        <v>82</v>
      </c>
      <c r="D148" s="149" t="s">
        <v>137</v>
      </c>
      <c r="E148" s="150" t="s">
        <v>211</v>
      </c>
      <c r="F148" s="151" t="s">
        <v>212</v>
      </c>
      <c r="G148" s="152" t="s">
        <v>187</v>
      </c>
      <c r="H148" s="153">
        <v>5.8</v>
      </c>
      <c r="I148" s="154"/>
      <c r="J148" s="155">
        <f t="shared" ref="J148:J154" si="5">ROUND(I148*H148,2)</f>
        <v>0</v>
      </c>
      <c r="K148" s="156"/>
      <c r="L148" s="28"/>
      <c r="M148" s="157" t="s">
        <v>1</v>
      </c>
      <c r="N148" s="119" t="s">
        <v>40</v>
      </c>
      <c r="P148" s="158">
        <f t="shared" ref="P148:P154" si="6">O148*H148</f>
        <v>0</v>
      </c>
      <c r="Q148" s="158">
        <v>1.0121E-2</v>
      </c>
      <c r="R148" s="158">
        <f t="shared" ref="R148:R154" si="7">Q148*H148</f>
        <v>5.8701799999999998E-2</v>
      </c>
      <c r="S148" s="158">
        <v>0</v>
      </c>
      <c r="T148" s="159">
        <f t="shared" ref="T148:T154" si="8">S148*H148</f>
        <v>0</v>
      </c>
      <c r="AR148" s="160" t="s">
        <v>141</v>
      </c>
      <c r="AT148" s="160" t="s">
        <v>137</v>
      </c>
      <c r="AU148" s="160" t="s">
        <v>112</v>
      </c>
      <c r="AY148" s="13" t="s">
        <v>134</v>
      </c>
      <c r="BE148" s="161">
        <f t="shared" ref="BE148:BE154" si="9">IF(N148="základná",J148,0)</f>
        <v>0</v>
      </c>
      <c r="BF148" s="161">
        <f t="shared" ref="BF148:BF154" si="10">IF(N148="znížená",J148,0)</f>
        <v>0</v>
      </c>
      <c r="BG148" s="161">
        <f t="shared" ref="BG148:BG154" si="11">IF(N148="zákl. prenesená",J148,0)</f>
        <v>0</v>
      </c>
      <c r="BH148" s="161">
        <f t="shared" ref="BH148:BH154" si="12">IF(N148="zníž. prenesená",J148,0)</f>
        <v>0</v>
      </c>
      <c r="BI148" s="161">
        <f t="shared" ref="BI148:BI154" si="13">IF(N148="nulová",J148,0)</f>
        <v>0</v>
      </c>
      <c r="BJ148" s="13" t="s">
        <v>112</v>
      </c>
      <c r="BK148" s="161">
        <f t="shared" ref="BK148:BK154" si="14">ROUND(I148*H148,2)</f>
        <v>0</v>
      </c>
      <c r="BL148" s="13" t="s">
        <v>141</v>
      </c>
      <c r="BM148" s="160" t="s">
        <v>213</v>
      </c>
    </row>
    <row r="149" spans="2:65" s="1" customFormat="1" ht="33" customHeight="1" x14ac:dyDescent="0.2">
      <c r="B149" s="28"/>
      <c r="C149" s="149" t="s">
        <v>112</v>
      </c>
      <c r="D149" s="149" t="s">
        <v>137</v>
      </c>
      <c r="E149" s="150" t="s">
        <v>214</v>
      </c>
      <c r="F149" s="151" t="s">
        <v>215</v>
      </c>
      <c r="G149" s="152" t="s">
        <v>216</v>
      </c>
      <c r="H149" s="153">
        <v>3.306</v>
      </c>
      <c r="I149" s="154"/>
      <c r="J149" s="155">
        <f t="shared" si="5"/>
        <v>0</v>
      </c>
      <c r="K149" s="156"/>
      <c r="L149" s="28"/>
      <c r="M149" s="157" t="s">
        <v>1</v>
      </c>
      <c r="N149" s="119" t="s">
        <v>40</v>
      </c>
      <c r="P149" s="158">
        <f t="shared" si="6"/>
        <v>0</v>
      </c>
      <c r="Q149" s="158">
        <v>0</v>
      </c>
      <c r="R149" s="158">
        <f t="shared" si="7"/>
        <v>0</v>
      </c>
      <c r="S149" s="158">
        <v>0</v>
      </c>
      <c r="T149" s="159">
        <f t="shared" si="8"/>
        <v>0</v>
      </c>
      <c r="AR149" s="160" t="s">
        <v>141</v>
      </c>
      <c r="AT149" s="160" t="s">
        <v>137</v>
      </c>
      <c r="AU149" s="160" t="s">
        <v>112</v>
      </c>
      <c r="AY149" s="13" t="s">
        <v>134</v>
      </c>
      <c r="BE149" s="161">
        <f t="shared" si="9"/>
        <v>0</v>
      </c>
      <c r="BF149" s="161">
        <f t="shared" si="10"/>
        <v>0</v>
      </c>
      <c r="BG149" s="161">
        <f t="shared" si="11"/>
        <v>0</v>
      </c>
      <c r="BH149" s="161">
        <f t="shared" si="12"/>
        <v>0</v>
      </c>
      <c r="BI149" s="161">
        <f t="shared" si="13"/>
        <v>0</v>
      </c>
      <c r="BJ149" s="13" t="s">
        <v>112</v>
      </c>
      <c r="BK149" s="161">
        <f t="shared" si="14"/>
        <v>0</v>
      </c>
      <c r="BL149" s="13" t="s">
        <v>141</v>
      </c>
      <c r="BM149" s="160" t="s">
        <v>217</v>
      </c>
    </row>
    <row r="150" spans="2:65" s="1" customFormat="1" ht="24.2" customHeight="1" x14ac:dyDescent="0.2">
      <c r="B150" s="28"/>
      <c r="C150" s="149" t="s">
        <v>148</v>
      </c>
      <c r="D150" s="149" t="s">
        <v>137</v>
      </c>
      <c r="E150" s="150" t="s">
        <v>218</v>
      </c>
      <c r="F150" s="151" t="s">
        <v>219</v>
      </c>
      <c r="G150" s="152" t="s">
        <v>140</v>
      </c>
      <c r="H150" s="153">
        <v>11.6</v>
      </c>
      <c r="I150" s="154"/>
      <c r="J150" s="155">
        <f t="shared" si="5"/>
        <v>0</v>
      </c>
      <c r="K150" s="156"/>
      <c r="L150" s="28"/>
      <c r="M150" s="157" t="s">
        <v>1</v>
      </c>
      <c r="N150" s="119" t="s">
        <v>40</v>
      </c>
      <c r="P150" s="158">
        <f t="shared" si="6"/>
        <v>0</v>
      </c>
      <c r="Q150" s="158">
        <v>2.6516999999999999E-2</v>
      </c>
      <c r="R150" s="158">
        <f t="shared" si="7"/>
        <v>0.30759719999999996</v>
      </c>
      <c r="S150" s="158">
        <v>0</v>
      </c>
      <c r="T150" s="159">
        <f t="shared" si="8"/>
        <v>0</v>
      </c>
      <c r="AR150" s="160" t="s">
        <v>141</v>
      </c>
      <c r="AT150" s="160" t="s">
        <v>137</v>
      </c>
      <c r="AU150" s="160" t="s">
        <v>112</v>
      </c>
      <c r="AY150" s="13" t="s">
        <v>134</v>
      </c>
      <c r="BE150" s="161">
        <f t="shared" si="9"/>
        <v>0</v>
      </c>
      <c r="BF150" s="161">
        <f t="shared" si="10"/>
        <v>0</v>
      </c>
      <c r="BG150" s="161">
        <f t="shared" si="11"/>
        <v>0</v>
      </c>
      <c r="BH150" s="161">
        <f t="shared" si="12"/>
        <v>0</v>
      </c>
      <c r="BI150" s="161">
        <f t="shared" si="13"/>
        <v>0</v>
      </c>
      <c r="BJ150" s="13" t="s">
        <v>112</v>
      </c>
      <c r="BK150" s="161">
        <f t="shared" si="14"/>
        <v>0</v>
      </c>
      <c r="BL150" s="13" t="s">
        <v>141</v>
      </c>
      <c r="BM150" s="160" t="s">
        <v>220</v>
      </c>
    </row>
    <row r="151" spans="2:65" s="1" customFormat="1" ht="24.2" customHeight="1" x14ac:dyDescent="0.2">
      <c r="B151" s="28"/>
      <c r="C151" s="149" t="s">
        <v>141</v>
      </c>
      <c r="D151" s="149" t="s">
        <v>137</v>
      </c>
      <c r="E151" s="150" t="s">
        <v>221</v>
      </c>
      <c r="F151" s="151" t="s">
        <v>222</v>
      </c>
      <c r="G151" s="152" t="s">
        <v>140</v>
      </c>
      <c r="H151" s="153">
        <v>11.6</v>
      </c>
      <c r="I151" s="154"/>
      <c r="J151" s="155">
        <f t="shared" si="5"/>
        <v>0</v>
      </c>
      <c r="K151" s="156"/>
      <c r="L151" s="28"/>
      <c r="M151" s="157" t="s">
        <v>1</v>
      </c>
      <c r="N151" s="119" t="s">
        <v>40</v>
      </c>
      <c r="P151" s="158">
        <f t="shared" si="6"/>
        <v>0</v>
      </c>
      <c r="Q151" s="158">
        <v>0</v>
      </c>
      <c r="R151" s="158">
        <f t="shared" si="7"/>
        <v>0</v>
      </c>
      <c r="S151" s="158">
        <v>0</v>
      </c>
      <c r="T151" s="159">
        <f t="shared" si="8"/>
        <v>0</v>
      </c>
      <c r="AR151" s="160" t="s">
        <v>141</v>
      </c>
      <c r="AT151" s="160" t="s">
        <v>137</v>
      </c>
      <c r="AU151" s="160" t="s">
        <v>112</v>
      </c>
      <c r="AY151" s="13" t="s">
        <v>134</v>
      </c>
      <c r="BE151" s="161">
        <f t="shared" si="9"/>
        <v>0</v>
      </c>
      <c r="BF151" s="161">
        <f t="shared" si="10"/>
        <v>0</v>
      </c>
      <c r="BG151" s="161">
        <f t="shared" si="11"/>
        <v>0</v>
      </c>
      <c r="BH151" s="161">
        <f t="shared" si="12"/>
        <v>0</v>
      </c>
      <c r="BI151" s="161">
        <f t="shared" si="13"/>
        <v>0</v>
      </c>
      <c r="BJ151" s="13" t="s">
        <v>112</v>
      </c>
      <c r="BK151" s="161">
        <f t="shared" si="14"/>
        <v>0</v>
      </c>
      <c r="BL151" s="13" t="s">
        <v>141</v>
      </c>
      <c r="BM151" s="160" t="s">
        <v>223</v>
      </c>
    </row>
    <row r="152" spans="2:65" s="1" customFormat="1" ht="37.9" customHeight="1" x14ac:dyDescent="0.2">
      <c r="B152" s="28"/>
      <c r="C152" s="149" t="s">
        <v>161</v>
      </c>
      <c r="D152" s="149" t="s">
        <v>137</v>
      </c>
      <c r="E152" s="150" t="s">
        <v>224</v>
      </c>
      <c r="F152" s="151" t="s">
        <v>225</v>
      </c>
      <c r="G152" s="152" t="s">
        <v>216</v>
      </c>
      <c r="H152" s="153">
        <v>6.6120000000000001</v>
      </c>
      <c r="I152" s="154"/>
      <c r="J152" s="155">
        <f t="shared" si="5"/>
        <v>0</v>
      </c>
      <c r="K152" s="156"/>
      <c r="L152" s="28"/>
      <c r="M152" s="157" t="s">
        <v>1</v>
      </c>
      <c r="N152" s="119" t="s">
        <v>40</v>
      </c>
      <c r="P152" s="158">
        <f t="shared" si="6"/>
        <v>0</v>
      </c>
      <c r="Q152" s="158">
        <v>0</v>
      </c>
      <c r="R152" s="158">
        <f t="shared" si="7"/>
        <v>0</v>
      </c>
      <c r="S152" s="158">
        <v>0</v>
      </c>
      <c r="T152" s="159">
        <f t="shared" si="8"/>
        <v>0</v>
      </c>
      <c r="AR152" s="160" t="s">
        <v>141</v>
      </c>
      <c r="AT152" s="160" t="s">
        <v>137</v>
      </c>
      <c r="AU152" s="160" t="s">
        <v>112</v>
      </c>
      <c r="AY152" s="13" t="s">
        <v>134</v>
      </c>
      <c r="BE152" s="161">
        <f t="shared" si="9"/>
        <v>0</v>
      </c>
      <c r="BF152" s="161">
        <f t="shared" si="10"/>
        <v>0</v>
      </c>
      <c r="BG152" s="161">
        <f t="shared" si="11"/>
        <v>0</v>
      </c>
      <c r="BH152" s="161">
        <f t="shared" si="12"/>
        <v>0</v>
      </c>
      <c r="BI152" s="161">
        <f t="shared" si="13"/>
        <v>0</v>
      </c>
      <c r="BJ152" s="13" t="s">
        <v>112</v>
      </c>
      <c r="BK152" s="161">
        <f t="shared" si="14"/>
        <v>0</v>
      </c>
      <c r="BL152" s="13" t="s">
        <v>141</v>
      </c>
      <c r="BM152" s="160" t="s">
        <v>226</v>
      </c>
    </row>
    <row r="153" spans="2:65" s="1" customFormat="1" ht="37.9" customHeight="1" x14ac:dyDescent="0.2">
      <c r="B153" s="28"/>
      <c r="C153" s="149" t="s">
        <v>165</v>
      </c>
      <c r="D153" s="149" t="s">
        <v>137</v>
      </c>
      <c r="E153" s="150" t="s">
        <v>227</v>
      </c>
      <c r="F153" s="151" t="s">
        <v>228</v>
      </c>
      <c r="G153" s="152" t="s">
        <v>216</v>
      </c>
      <c r="H153" s="153">
        <v>39.671999999999997</v>
      </c>
      <c r="I153" s="154"/>
      <c r="J153" s="155">
        <f t="shared" si="5"/>
        <v>0</v>
      </c>
      <c r="K153" s="156"/>
      <c r="L153" s="28"/>
      <c r="M153" s="157" t="s">
        <v>1</v>
      </c>
      <c r="N153" s="119" t="s">
        <v>40</v>
      </c>
      <c r="P153" s="158">
        <f t="shared" si="6"/>
        <v>0</v>
      </c>
      <c r="Q153" s="158">
        <v>0</v>
      </c>
      <c r="R153" s="158">
        <f t="shared" si="7"/>
        <v>0</v>
      </c>
      <c r="S153" s="158">
        <v>0</v>
      </c>
      <c r="T153" s="159">
        <f t="shared" si="8"/>
        <v>0</v>
      </c>
      <c r="AR153" s="160" t="s">
        <v>141</v>
      </c>
      <c r="AT153" s="160" t="s">
        <v>137</v>
      </c>
      <c r="AU153" s="160" t="s">
        <v>112</v>
      </c>
      <c r="AY153" s="13" t="s">
        <v>134</v>
      </c>
      <c r="BE153" s="161">
        <f t="shared" si="9"/>
        <v>0</v>
      </c>
      <c r="BF153" s="161">
        <f t="shared" si="10"/>
        <v>0</v>
      </c>
      <c r="BG153" s="161">
        <f t="shared" si="11"/>
        <v>0</v>
      </c>
      <c r="BH153" s="161">
        <f t="shared" si="12"/>
        <v>0</v>
      </c>
      <c r="BI153" s="161">
        <f t="shared" si="13"/>
        <v>0</v>
      </c>
      <c r="BJ153" s="13" t="s">
        <v>112</v>
      </c>
      <c r="BK153" s="161">
        <f t="shared" si="14"/>
        <v>0</v>
      </c>
      <c r="BL153" s="13" t="s">
        <v>141</v>
      </c>
      <c r="BM153" s="160" t="s">
        <v>229</v>
      </c>
    </row>
    <row r="154" spans="2:65" s="1" customFormat="1" ht="24.2" customHeight="1" x14ac:dyDescent="0.2">
      <c r="B154" s="28"/>
      <c r="C154" s="149" t="s">
        <v>169</v>
      </c>
      <c r="D154" s="149" t="s">
        <v>137</v>
      </c>
      <c r="E154" s="150" t="s">
        <v>230</v>
      </c>
      <c r="F154" s="151" t="s">
        <v>231</v>
      </c>
      <c r="G154" s="152" t="s">
        <v>216</v>
      </c>
      <c r="H154" s="153">
        <v>3.306</v>
      </c>
      <c r="I154" s="154"/>
      <c r="J154" s="155">
        <f t="shared" si="5"/>
        <v>0</v>
      </c>
      <c r="K154" s="156"/>
      <c r="L154" s="28"/>
      <c r="M154" s="157" t="s">
        <v>1</v>
      </c>
      <c r="N154" s="119" t="s">
        <v>40</v>
      </c>
      <c r="P154" s="158">
        <f t="shared" si="6"/>
        <v>0</v>
      </c>
      <c r="Q154" s="158">
        <v>0</v>
      </c>
      <c r="R154" s="158">
        <f t="shared" si="7"/>
        <v>0</v>
      </c>
      <c r="S154" s="158">
        <v>0</v>
      </c>
      <c r="T154" s="159">
        <f t="shared" si="8"/>
        <v>0</v>
      </c>
      <c r="AR154" s="160" t="s">
        <v>141</v>
      </c>
      <c r="AT154" s="160" t="s">
        <v>137</v>
      </c>
      <c r="AU154" s="160" t="s">
        <v>112</v>
      </c>
      <c r="AY154" s="13" t="s">
        <v>134</v>
      </c>
      <c r="BE154" s="161">
        <f t="shared" si="9"/>
        <v>0</v>
      </c>
      <c r="BF154" s="161">
        <f t="shared" si="10"/>
        <v>0</v>
      </c>
      <c r="BG154" s="161">
        <f t="shared" si="11"/>
        <v>0</v>
      </c>
      <c r="BH154" s="161">
        <f t="shared" si="12"/>
        <v>0</v>
      </c>
      <c r="BI154" s="161">
        <f t="shared" si="13"/>
        <v>0</v>
      </c>
      <c r="BJ154" s="13" t="s">
        <v>112</v>
      </c>
      <c r="BK154" s="161">
        <f t="shared" si="14"/>
        <v>0</v>
      </c>
      <c r="BL154" s="13" t="s">
        <v>141</v>
      </c>
      <c r="BM154" s="160" t="s">
        <v>232</v>
      </c>
    </row>
    <row r="155" spans="2:65" s="11" customFormat="1" ht="22.9" customHeight="1" x14ac:dyDescent="0.2">
      <c r="B155" s="138"/>
      <c r="D155" s="139" t="s">
        <v>73</v>
      </c>
      <c r="E155" s="147" t="s">
        <v>165</v>
      </c>
      <c r="F155" s="147" t="s">
        <v>233</v>
      </c>
      <c r="I155" s="141"/>
      <c r="J155" s="148">
        <f>BK155</f>
        <v>0</v>
      </c>
      <c r="L155" s="138"/>
      <c r="M155" s="142"/>
      <c r="P155" s="143">
        <f>SUM(P156:P159)</f>
        <v>0</v>
      </c>
      <c r="R155" s="143">
        <f>SUM(R156:R159)</f>
        <v>2.2525178270000001</v>
      </c>
      <c r="T155" s="144">
        <f>SUM(T156:T159)</f>
        <v>0</v>
      </c>
      <c r="AR155" s="139" t="s">
        <v>82</v>
      </c>
      <c r="AT155" s="145" t="s">
        <v>73</v>
      </c>
      <c r="AU155" s="145" t="s">
        <v>82</v>
      </c>
      <c r="AY155" s="139" t="s">
        <v>134</v>
      </c>
      <c r="BK155" s="146">
        <f>SUM(BK156:BK159)</f>
        <v>0</v>
      </c>
    </row>
    <row r="156" spans="2:65" s="1" customFormat="1" ht="24.2" customHeight="1" x14ac:dyDescent="0.2">
      <c r="B156" s="28"/>
      <c r="C156" s="149" t="s">
        <v>173</v>
      </c>
      <c r="D156" s="149" t="s">
        <v>137</v>
      </c>
      <c r="E156" s="150" t="s">
        <v>234</v>
      </c>
      <c r="F156" s="151" t="s">
        <v>235</v>
      </c>
      <c r="G156" s="152" t="s">
        <v>216</v>
      </c>
      <c r="H156" s="153">
        <v>0.72299999999999998</v>
      </c>
      <c r="I156" s="154"/>
      <c r="J156" s="155">
        <f>ROUND(I156*H156,2)</f>
        <v>0</v>
      </c>
      <c r="K156" s="156"/>
      <c r="L156" s="28"/>
      <c r="M156" s="157" t="s">
        <v>1</v>
      </c>
      <c r="N156" s="119" t="s">
        <v>40</v>
      </c>
      <c r="P156" s="158">
        <f>O156*H156</f>
        <v>0</v>
      </c>
      <c r="Q156" s="158">
        <v>2.2848489999999999</v>
      </c>
      <c r="R156" s="158">
        <f>Q156*H156</f>
        <v>1.6519458269999998</v>
      </c>
      <c r="S156" s="158">
        <v>0</v>
      </c>
      <c r="T156" s="159">
        <f>S156*H156</f>
        <v>0</v>
      </c>
      <c r="AR156" s="160" t="s">
        <v>141</v>
      </c>
      <c r="AT156" s="160" t="s">
        <v>137</v>
      </c>
      <c r="AU156" s="160" t="s">
        <v>112</v>
      </c>
      <c r="AY156" s="13" t="s">
        <v>134</v>
      </c>
      <c r="BE156" s="161">
        <f>IF(N156="základná",J156,0)</f>
        <v>0</v>
      </c>
      <c r="BF156" s="161">
        <f>IF(N156="znížená",J156,0)</f>
        <v>0</v>
      </c>
      <c r="BG156" s="161">
        <f>IF(N156="zákl. prenesená",J156,0)</f>
        <v>0</v>
      </c>
      <c r="BH156" s="161">
        <f>IF(N156="zníž. prenesená",J156,0)</f>
        <v>0</v>
      </c>
      <c r="BI156" s="161">
        <f>IF(N156="nulová",J156,0)</f>
        <v>0</v>
      </c>
      <c r="BJ156" s="13" t="s">
        <v>112</v>
      </c>
      <c r="BK156" s="161">
        <f>ROUND(I156*H156,2)</f>
        <v>0</v>
      </c>
      <c r="BL156" s="13" t="s">
        <v>141</v>
      </c>
      <c r="BM156" s="160" t="s">
        <v>236</v>
      </c>
    </row>
    <row r="157" spans="2:65" s="1" customFormat="1" ht="24.2" customHeight="1" x14ac:dyDescent="0.2">
      <c r="B157" s="28"/>
      <c r="C157" s="149" t="s">
        <v>135</v>
      </c>
      <c r="D157" s="149" t="s">
        <v>137</v>
      </c>
      <c r="E157" s="150" t="s">
        <v>237</v>
      </c>
      <c r="F157" s="151" t="s">
        <v>238</v>
      </c>
      <c r="G157" s="152" t="s">
        <v>140</v>
      </c>
      <c r="H157" s="153">
        <v>4.82</v>
      </c>
      <c r="I157" s="154"/>
      <c r="J157" s="155">
        <f>ROUND(I157*H157,2)</f>
        <v>0</v>
      </c>
      <c r="K157" s="156"/>
      <c r="L157" s="28"/>
      <c r="M157" s="157" t="s">
        <v>1</v>
      </c>
      <c r="N157" s="119" t="s">
        <v>40</v>
      </c>
      <c r="P157" s="158">
        <f>O157*H157</f>
        <v>0</v>
      </c>
      <c r="Q157" s="158">
        <v>0</v>
      </c>
      <c r="R157" s="158">
        <f>Q157*H157</f>
        <v>0</v>
      </c>
      <c r="S157" s="158">
        <v>0</v>
      </c>
      <c r="T157" s="159">
        <f>S157*H157</f>
        <v>0</v>
      </c>
      <c r="AR157" s="160" t="s">
        <v>141</v>
      </c>
      <c r="AT157" s="160" t="s">
        <v>137</v>
      </c>
      <c r="AU157" s="160" t="s">
        <v>112</v>
      </c>
      <c r="AY157" s="13" t="s">
        <v>134</v>
      </c>
      <c r="BE157" s="161">
        <f>IF(N157="základná",J157,0)</f>
        <v>0</v>
      </c>
      <c r="BF157" s="161">
        <f>IF(N157="znížená",J157,0)</f>
        <v>0</v>
      </c>
      <c r="BG157" s="161">
        <f>IF(N157="zákl. prenesená",J157,0)</f>
        <v>0</v>
      </c>
      <c r="BH157" s="161">
        <f>IF(N157="zníž. prenesená",J157,0)</f>
        <v>0</v>
      </c>
      <c r="BI157" s="161">
        <f>IF(N157="nulová",J157,0)</f>
        <v>0</v>
      </c>
      <c r="BJ157" s="13" t="s">
        <v>112</v>
      </c>
      <c r="BK157" s="161">
        <f>ROUND(I157*H157,2)</f>
        <v>0</v>
      </c>
      <c r="BL157" s="13" t="s">
        <v>141</v>
      </c>
      <c r="BM157" s="160" t="s">
        <v>239</v>
      </c>
    </row>
    <row r="158" spans="2:65" s="1" customFormat="1" ht="24.2" customHeight="1" x14ac:dyDescent="0.2">
      <c r="B158" s="28"/>
      <c r="C158" s="174" t="s">
        <v>180</v>
      </c>
      <c r="D158" s="174" t="s">
        <v>240</v>
      </c>
      <c r="E158" s="175" t="s">
        <v>241</v>
      </c>
      <c r="F158" s="176" t="s">
        <v>242</v>
      </c>
      <c r="G158" s="177" t="s">
        <v>243</v>
      </c>
      <c r="H158" s="178">
        <v>4.82</v>
      </c>
      <c r="I158" s="179"/>
      <c r="J158" s="180">
        <f>ROUND(I158*H158,2)</f>
        <v>0</v>
      </c>
      <c r="K158" s="181"/>
      <c r="L158" s="182"/>
      <c r="M158" s="183" t="s">
        <v>1</v>
      </c>
      <c r="N158" s="184" t="s">
        <v>40</v>
      </c>
      <c r="P158" s="158">
        <f>O158*H158</f>
        <v>0</v>
      </c>
      <c r="Q158" s="158">
        <v>1E-3</v>
      </c>
      <c r="R158" s="158">
        <f>Q158*H158</f>
        <v>4.8200000000000005E-3</v>
      </c>
      <c r="S158" s="158">
        <v>0</v>
      </c>
      <c r="T158" s="159">
        <f>S158*H158</f>
        <v>0</v>
      </c>
      <c r="AR158" s="160" t="s">
        <v>173</v>
      </c>
      <c r="AT158" s="160" t="s">
        <v>240</v>
      </c>
      <c r="AU158" s="160" t="s">
        <v>112</v>
      </c>
      <c r="AY158" s="13" t="s">
        <v>134</v>
      </c>
      <c r="BE158" s="161">
        <f>IF(N158="základná",J158,0)</f>
        <v>0</v>
      </c>
      <c r="BF158" s="161">
        <f>IF(N158="znížená",J158,0)</f>
        <v>0</v>
      </c>
      <c r="BG158" s="161">
        <f>IF(N158="zákl. prenesená",J158,0)</f>
        <v>0</v>
      </c>
      <c r="BH158" s="161">
        <f>IF(N158="zníž. prenesená",J158,0)</f>
        <v>0</v>
      </c>
      <c r="BI158" s="161">
        <f>IF(N158="nulová",J158,0)</f>
        <v>0</v>
      </c>
      <c r="BJ158" s="13" t="s">
        <v>112</v>
      </c>
      <c r="BK158" s="161">
        <f>ROUND(I158*H158,2)</f>
        <v>0</v>
      </c>
      <c r="BL158" s="13" t="s">
        <v>141</v>
      </c>
      <c r="BM158" s="160" t="s">
        <v>244</v>
      </c>
    </row>
    <row r="159" spans="2:65" s="1" customFormat="1" ht="21.75" customHeight="1" x14ac:dyDescent="0.2">
      <c r="B159" s="28"/>
      <c r="C159" s="149" t="s">
        <v>184</v>
      </c>
      <c r="D159" s="149" t="s">
        <v>137</v>
      </c>
      <c r="E159" s="150" t="s">
        <v>245</v>
      </c>
      <c r="F159" s="151" t="s">
        <v>246</v>
      </c>
      <c r="G159" s="152" t="s">
        <v>140</v>
      </c>
      <c r="H159" s="153">
        <v>4.82</v>
      </c>
      <c r="I159" s="154"/>
      <c r="J159" s="155">
        <f>ROUND(I159*H159,2)</f>
        <v>0</v>
      </c>
      <c r="K159" s="156"/>
      <c r="L159" s="28"/>
      <c r="M159" s="157" t="s">
        <v>1</v>
      </c>
      <c r="N159" s="119" t="s">
        <v>40</v>
      </c>
      <c r="P159" s="158">
        <f>O159*H159</f>
        <v>0</v>
      </c>
      <c r="Q159" s="158">
        <v>0.1236</v>
      </c>
      <c r="R159" s="158">
        <f>Q159*H159</f>
        <v>0.59575200000000006</v>
      </c>
      <c r="S159" s="158">
        <v>0</v>
      </c>
      <c r="T159" s="159">
        <f>S159*H159</f>
        <v>0</v>
      </c>
      <c r="AR159" s="160" t="s">
        <v>141</v>
      </c>
      <c r="AT159" s="160" t="s">
        <v>137</v>
      </c>
      <c r="AU159" s="160" t="s">
        <v>112</v>
      </c>
      <c r="AY159" s="13" t="s">
        <v>134</v>
      </c>
      <c r="BE159" s="161">
        <f>IF(N159="základná",J159,0)</f>
        <v>0</v>
      </c>
      <c r="BF159" s="161">
        <f>IF(N159="znížená",J159,0)</f>
        <v>0</v>
      </c>
      <c r="BG159" s="161">
        <f>IF(N159="zákl. prenesená",J159,0)</f>
        <v>0</v>
      </c>
      <c r="BH159" s="161">
        <f>IF(N159="zníž. prenesená",J159,0)</f>
        <v>0</v>
      </c>
      <c r="BI159" s="161">
        <f>IF(N159="nulová",J159,0)</f>
        <v>0</v>
      </c>
      <c r="BJ159" s="13" t="s">
        <v>112</v>
      </c>
      <c r="BK159" s="161">
        <f>ROUND(I159*H159,2)</f>
        <v>0</v>
      </c>
      <c r="BL159" s="13" t="s">
        <v>141</v>
      </c>
      <c r="BM159" s="160" t="s">
        <v>247</v>
      </c>
    </row>
    <row r="160" spans="2:65" s="11" customFormat="1" ht="22.9" customHeight="1" x14ac:dyDescent="0.2">
      <c r="B160" s="138"/>
      <c r="D160" s="139" t="s">
        <v>73</v>
      </c>
      <c r="E160" s="147" t="s">
        <v>135</v>
      </c>
      <c r="F160" s="147" t="s">
        <v>136</v>
      </c>
      <c r="I160" s="141"/>
      <c r="J160" s="148">
        <f>BK160</f>
        <v>0</v>
      </c>
      <c r="L160" s="138"/>
      <c r="M160" s="142"/>
      <c r="P160" s="143">
        <f>SUM(P161:P180)</f>
        <v>0</v>
      </c>
      <c r="R160" s="143">
        <f>SUM(R161:R180)</f>
        <v>0.82099745089999998</v>
      </c>
      <c r="T160" s="144">
        <f>SUM(T161:T180)</f>
        <v>16.172125000000001</v>
      </c>
      <c r="AR160" s="139" t="s">
        <v>82</v>
      </c>
      <c r="AT160" s="145" t="s">
        <v>73</v>
      </c>
      <c r="AU160" s="145" t="s">
        <v>82</v>
      </c>
      <c r="AY160" s="139" t="s">
        <v>134</v>
      </c>
      <c r="BK160" s="146">
        <f>SUM(BK161:BK180)</f>
        <v>0</v>
      </c>
    </row>
    <row r="161" spans="2:65" s="1" customFormat="1" ht="24.2" customHeight="1" x14ac:dyDescent="0.2">
      <c r="B161" s="28"/>
      <c r="C161" s="149" t="s">
        <v>189</v>
      </c>
      <c r="D161" s="149" t="s">
        <v>137</v>
      </c>
      <c r="E161" s="150" t="s">
        <v>138</v>
      </c>
      <c r="F161" s="151" t="s">
        <v>139</v>
      </c>
      <c r="G161" s="152" t="s">
        <v>140</v>
      </c>
      <c r="H161" s="153">
        <v>19.43</v>
      </c>
      <c r="I161" s="154"/>
      <c r="J161" s="155">
        <f t="shared" ref="J161:J180" si="15">ROUND(I161*H161,2)</f>
        <v>0</v>
      </c>
      <c r="K161" s="156"/>
      <c r="L161" s="28"/>
      <c r="M161" s="157" t="s">
        <v>1</v>
      </c>
      <c r="N161" s="119" t="s">
        <v>40</v>
      </c>
      <c r="P161" s="158">
        <f t="shared" ref="P161:P180" si="16">O161*H161</f>
        <v>0</v>
      </c>
      <c r="Q161" s="158">
        <v>4.2198630000000001E-2</v>
      </c>
      <c r="R161" s="158">
        <f t="shared" ref="R161:R180" si="17">Q161*H161</f>
        <v>0.81991938090000005</v>
      </c>
      <c r="S161" s="158">
        <v>0</v>
      </c>
      <c r="T161" s="159">
        <f t="shared" ref="T161:T180" si="18">S161*H161</f>
        <v>0</v>
      </c>
      <c r="AR161" s="160" t="s">
        <v>141</v>
      </c>
      <c r="AT161" s="160" t="s">
        <v>137</v>
      </c>
      <c r="AU161" s="160" t="s">
        <v>112</v>
      </c>
      <c r="AY161" s="13" t="s">
        <v>134</v>
      </c>
      <c r="BE161" s="161">
        <f t="shared" ref="BE161:BE180" si="19">IF(N161="základná",J161,0)</f>
        <v>0</v>
      </c>
      <c r="BF161" s="161">
        <f t="shared" ref="BF161:BF180" si="20">IF(N161="znížená",J161,0)</f>
        <v>0</v>
      </c>
      <c r="BG161" s="161">
        <f t="shared" ref="BG161:BG180" si="21">IF(N161="zákl. prenesená",J161,0)</f>
        <v>0</v>
      </c>
      <c r="BH161" s="161">
        <f t="shared" ref="BH161:BH180" si="22">IF(N161="zníž. prenesená",J161,0)</f>
        <v>0</v>
      </c>
      <c r="BI161" s="161">
        <f t="shared" ref="BI161:BI180" si="23">IF(N161="nulová",J161,0)</f>
        <v>0</v>
      </c>
      <c r="BJ161" s="13" t="s">
        <v>112</v>
      </c>
      <c r="BK161" s="161">
        <f t="shared" ref="BK161:BK180" si="24">ROUND(I161*H161,2)</f>
        <v>0</v>
      </c>
      <c r="BL161" s="13" t="s">
        <v>141</v>
      </c>
      <c r="BM161" s="160" t="s">
        <v>248</v>
      </c>
    </row>
    <row r="162" spans="2:65" s="1" customFormat="1" ht="16.5" customHeight="1" x14ac:dyDescent="0.2">
      <c r="B162" s="28"/>
      <c r="C162" s="149" t="s">
        <v>249</v>
      </c>
      <c r="D162" s="149" t="s">
        <v>137</v>
      </c>
      <c r="E162" s="150" t="s">
        <v>143</v>
      </c>
      <c r="F162" s="151" t="s">
        <v>144</v>
      </c>
      <c r="G162" s="152" t="s">
        <v>140</v>
      </c>
      <c r="H162" s="153">
        <v>19.43</v>
      </c>
      <c r="I162" s="154"/>
      <c r="J162" s="155">
        <f t="shared" si="15"/>
        <v>0</v>
      </c>
      <c r="K162" s="156"/>
      <c r="L162" s="28"/>
      <c r="M162" s="157" t="s">
        <v>1</v>
      </c>
      <c r="N162" s="119" t="s">
        <v>40</v>
      </c>
      <c r="P162" s="158">
        <f t="shared" si="16"/>
        <v>0</v>
      </c>
      <c r="Q162" s="158">
        <v>4.8999999999999992E-5</v>
      </c>
      <c r="R162" s="158">
        <f t="shared" si="17"/>
        <v>9.5206999999999985E-4</v>
      </c>
      <c r="S162" s="158">
        <v>0</v>
      </c>
      <c r="T162" s="159">
        <f t="shared" si="18"/>
        <v>0</v>
      </c>
      <c r="AR162" s="160" t="s">
        <v>141</v>
      </c>
      <c r="AT162" s="160" t="s">
        <v>137</v>
      </c>
      <c r="AU162" s="160" t="s">
        <v>112</v>
      </c>
      <c r="AY162" s="13" t="s">
        <v>134</v>
      </c>
      <c r="BE162" s="161">
        <f t="shared" si="19"/>
        <v>0</v>
      </c>
      <c r="BF162" s="161">
        <f t="shared" si="20"/>
        <v>0</v>
      </c>
      <c r="BG162" s="161">
        <f t="shared" si="21"/>
        <v>0</v>
      </c>
      <c r="BH162" s="161">
        <f t="shared" si="22"/>
        <v>0</v>
      </c>
      <c r="BI162" s="161">
        <f t="shared" si="23"/>
        <v>0</v>
      </c>
      <c r="BJ162" s="13" t="s">
        <v>112</v>
      </c>
      <c r="BK162" s="161">
        <f t="shared" si="24"/>
        <v>0</v>
      </c>
      <c r="BL162" s="13" t="s">
        <v>141</v>
      </c>
      <c r="BM162" s="160" t="s">
        <v>250</v>
      </c>
    </row>
    <row r="163" spans="2:65" s="1" customFormat="1" ht="33" customHeight="1" x14ac:dyDescent="0.2">
      <c r="B163" s="28"/>
      <c r="C163" s="149" t="s">
        <v>251</v>
      </c>
      <c r="D163" s="149" t="s">
        <v>137</v>
      </c>
      <c r="E163" s="150" t="s">
        <v>252</v>
      </c>
      <c r="F163" s="151" t="s">
        <v>253</v>
      </c>
      <c r="G163" s="152" t="s">
        <v>216</v>
      </c>
      <c r="H163" s="153">
        <v>0.72299999999999998</v>
      </c>
      <c r="I163" s="154"/>
      <c r="J163" s="155">
        <f t="shared" si="15"/>
        <v>0</v>
      </c>
      <c r="K163" s="156"/>
      <c r="L163" s="28"/>
      <c r="M163" s="157" t="s">
        <v>1</v>
      </c>
      <c r="N163" s="119" t="s">
        <v>40</v>
      </c>
      <c r="P163" s="158">
        <f t="shared" si="16"/>
        <v>0</v>
      </c>
      <c r="Q163" s="158">
        <v>0</v>
      </c>
      <c r="R163" s="158">
        <f t="shared" si="17"/>
        <v>0</v>
      </c>
      <c r="S163" s="158">
        <v>2.4</v>
      </c>
      <c r="T163" s="159">
        <f t="shared" si="18"/>
        <v>1.7351999999999999</v>
      </c>
      <c r="AR163" s="160" t="s">
        <v>141</v>
      </c>
      <c r="AT163" s="160" t="s">
        <v>137</v>
      </c>
      <c r="AU163" s="160" t="s">
        <v>112</v>
      </c>
      <c r="AY163" s="13" t="s">
        <v>134</v>
      </c>
      <c r="BE163" s="161">
        <f t="shared" si="19"/>
        <v>0</v>
      </c>
      <c r="BF163" s="161">
        <f t="shared" si="20"/>
        <v>0</v>
      </c>
      <c r="BG163" s="161">
        <f t="shared" si="21"/>
        <v>0</v>
      </c>
      <c r="BH163" s="161">
        <f t="shared" si="22"/>
        <v>0</v>
      </c>
      <c r="BI163" s="161">
        <f t="shared" si="23"/>
        <v>0</v>
      </c>
      <c r="BJ163" s="13" t="s">
        <v>112</v>
      </c>
      <c r="BK163" s="161">
        <f t="shared" si="24"/>
        <v>0</v>
      </c>
      <c r="BL163" s="13" t="s">
        <v>141</v>
      </c>
      <c r="BM163" s="160" t="s">
        <v>254</v>
      </c>
    </row>
    <row r="164" spans="2:65" s="1" customFormat="1" ht="16.5" customHeight="1" x14ac:dyDescent="0.2">
      <c r="B164" s="28"/>
      <c r="C164" s="149" t="s">
        <v>255</v>
      </c>
      <c r="D164" s="149" t="s">
        <v>137</v>
      </c>
      <c r="E164" s="150" t="s">
        <v>256</v>
      </c>
      <c r="F164" s="151" t="s">
        <v>257</v>
      </c>
      <c r="G164" s="152" t="s">
        <v>216</v>
      </c>
      <c r="H164" s="153">
        <v>2.363</v>
      </c>
      <c r="I164" s="154"/>
      <c r="J164" s="155">
        <f t="shared" si="15"/>
        <v>0</v>
      </c>
      <c r="K164" s="156"/>
      <c r="L164" s="28"/>
      <c r="M164" s="157" t="s">
        <v>1</v>
      </c>
      <c r="N164" s="119" t="s">
        <v>40</v>
      </c>
      <c r="P164" s="158">
        <f t="shared" si="16"/>
        <v>0</v>
      </c>
      <c r="Q164" s="158">
        <v>0</v>
      </c>
      <c r="R164" s="158">
        <f t="shared" si="17"/>
        <v>0</v>
      </c>
      <c r="S164" s="158">
        <v>1.3789999999999998</v>
      </c>
      <c r="T164" s="159">
        <f t="shared" si="18"/>
        <v>3.2585769999999994</v>
      </c>
      <c r="AR164" s="160" t="s">
        <v>141</v>
      </c>
      <c r="AT164" s="160" t="s">
        <v>137</v>
      </c>
      <c r="AU164" s="160" t="s">
        <v>112</v>
      </c>
      <c r="AY164" s="13" t="s">
        <v>134</v>
      </c>
      <c r="BE164" s="161">
        <f t="shared" si="19"/>
        <v>0</v>
      </c>
      <c r="BF164" s="161">
        <f t="shared" si="20"/>
        <v>0</v>
      </c>
      <c r="BG164" s="161">
        <f t="shared" si="21"/>
        <v>0</v>
      </c>
      <c r="BH164" s="161">
        <f t="shared" si="22"/>
        <v>0</v>
      </c>
      <c r="BI164" s="161">
        <f t="shared" si="23"/>
        <v>0</v>
      </c>
      <c r="BJ164" s="13" t="s">
        <v>112</v>
      </c>
      <c r="BK164" s="161">
        <f t="shared" si="24"/>
        <v>0</v>
      </c>
      <c r="BL164" s="13" t="s">
        <v>141</v>
      </c>
      <c r="BM164" s="160" t="s">
        <v>258</v>
      </c>
    </row>
    <row r="165" spans="2:65" s="1" customFormat="1" ht="24.2" customHeight="1" x14ac:dyDescent="0.2">
      <c r="B165" s="28"/>
      <c r="C165" s="149" t="s">
        <v>159</v>
      </c>
      <c r="D165" s="149" t="s">
        <v>137</v>
      </c>
      <c r="E165" s="150" t="s">
        <v>259</v>
      </c>
      <c r="F165" s="151" t="s">
        <v>260</v>
      </c>
      <c r="G165" s="152" t="s">
        <v>216</v>
      </c>
      <c r="H165" s="153">
        <v>0.28899999999999998</v>
      </c>
      <c r="I165" s="154"/>
      <c r="J165" s="155">
        <f t="shared" si="15"/>
        <v>0</v>
      </c>
      <c r="K165" s="156"/>
      <c r="L165" s="28"/>
      <c r="M165" s="157" t="s">
        <v>1</v>
      </c>
      <c r="N165" s="119" t="s">
        <v>40</v>
      </c>
      <c r="P165" s="158">
        <f t="shared" si="16"/>
        <v>0</v>
      </c>
      <c r="Q165" s="158">
        <v>0</v>
      </c>
      <c r="R165" s="158">
        <f t="shared" si="17"/>
        <v>0</v>
      </c>
      <c r="S165" s="158">
        <v>2.2000000000000002</v>
      </c>
      <c r="T165" s="159">
        <f t="shared" si="18"/>
        <v>0.63580000000000003</v>
      </c>
      <c r="AR165" s="160" t="s">
        <v>141</v>
      </c>
      <c r="AT165" s="160" t="s">
        <v>137</v>
      </c>
      <c r="AU165" s="160" t="s">
        <v>112</v>
      </c>
      <c r="AY165" s="13" t="s">
        <v>134</v>
      </c>
      <c r="BE165" s="161">
        <f t="shared" si="19"/>
        <v>0</v>
      </c>
      <c r="BF165" s="161">
        <f t="shared" si="20"/>
        <v>0</v>
      </c>
      <c r="BG165" s="161">
        <f t="shared" si="21"/>
        <v>0</v>
      </c>
      <c r="BH165" s="161">
        <f t="shared" si="22"/>
        <v>0</v>
      </c>
      <c r="BI165" s="161">
        <f t="shared" si="23"/>
        <v>0</v>
      </c>
      <c r="BJ165" s="13" t="s">
        <v>112</v>
      </c>
      <c r="BK165" s="161">
        <f t="shared" si="24"/>
        <v>0</v>
      </c>
      <c r="BL165" s="13" t="s">
        <v>141</v>
      </c>
      <c r="BM165" s="160" t="s">
        <v>261</v>
      </c>
    </row>
    <row r="166" spans="2:65" s="1" customFormat="1" ht="24.2" customHeight="1" x14ac:dyDescent="0.2">
      <c r="B166" s="28"/>
      <c r="C166" s="149" t="s">
        <v>262</v>
      </c>
      <c r="D166" s="149" t="s">
        <v>137</v>
      </c>
      <c r="E166" s="150" t="s">
        <v>263</v>
      </c>
      <c r="F166" s="151" t="s">
        <v>264</v>
      </c>
      <c r="G166" s="152" t="s">
        <v>140</v>
      </c>
      <c r="H166" s="153">
        <v>19.43</v>
      </c>
      <c r="I166" s="154"/>
      <c r="J166" s="155">
        <f t="shared" si="15"/>
        <v>0</v>
      </c>
      <c r="K166" s="156"/>
      <c r="L166" s="28"/>
      <c r="M166" s="157" t="s">
        <v>1</v>
      </c>
      <c r="N166" s="119" t="s">
        <v>40</v>
      </c>
      <c r="P166" s="158">
        <f t="shared" si="16"/>
        <v>0</v>
      </c>
      <c r="Q166" s="158">
        <v>0</v>
      </c>
      <c r="R166" s="158">
        <f t="shared" si="17"/>
        <v>0</v>
      </c>
      <c r="S166" s="158">
        <v>6.5000000000000002E-2</v>
      </c>
      <c r="T166" s="159">
        <f t="shared" si="18"/>
        <v>1.26295</v>
      </c>
      <c r="AR166" s="160" t="s">
        <v>141</v>
      </c>
      <c r="AT166" s="160" t="s">
        <v>137</v>
      </c>
      <c r="AU166" s="160" t="s">
        <v>112</v>
      </c>
      <c r="AY166" s="13" t="s">
        <v>134</v>
      </c>
      <c r="BE166" s="161">
        <f t="shared" si="19"/>
        <v>0</v>
      </c>
      <c r="BF166" s="161">
        <f t="shared" si="20"/>
        <v>0</v>
      </c>
      <c r="BG166" s="161">
        <f t="shared" si="21"/>
        <v>0</v>
      </c>
      <c r="BH166" s="161">
        <f t="shared" si="22"/>
        <v>0</v>
      </c>
      <c r="BI166" s="161">
        <f t="shared" si="23"/>
        <v>0</v>
      </c>
      <c r="BJ166" s="13" t="s">
        <v>112</v>
      </c>
      <c r="BK166" s="161">
        <f t="shared" si="24"/>
        <v>0</v>
      </c>
      <c r="BL166" s="13" t="s">
        <v>141</v>
      </c>
      <c r="BM166" s="160" t="s">
        <v>265</v>
      </c>
    </row>
    <row r="167" spans="2:65" s="1" customFormat="1" ht="24.2" customHeight="1" x14ac:dyDescent="0.2">
      <c r="B167" s="28"/>
      <c r="C167" s="149" t="s">
        <v>266</v>
      </c>
      <c r="D167" s="149" t="s">
        <v>137</v>
      </c>
      <c r="E167" s="150" t="s">
        <v>267</v>
      </c>
      <c r="F167" s="151" t="s">
        <v>268</v>
      </c>
      <c r="G167" s="152" t="s">
        <v>187</v>
      </c>
      <c r="H167" s="153">
        <v>49.95</v>
      </c>
      <c r="I167" s="154"/>
      <c r="J167" s="155">
        <f t="shared" si="15"/>
        <v>0</v>
      </c>
      <c r="K167" s="156"/>
      <c r="L167" s="28"/>
      <c r="M167" s="157" t="s">
        <v>1</v>
      </c>
      <c r="N167" s="119" t="s">
        <v>40</v>
      </c>
      <c r="P167" s="158">
        <f t="shared" si="16"/>
        <v>0</v>
      </c>
      <c r="Q167" s="158">
        <v>0</v>
      </c>
      <c r="R167" s="158">
        <f t="shared" si="17"/>
        <v>0</v>
      </c>
      <c r="S167" s="158">
        <v>1.2999999999999999E-2</v>
      </c>
      <c r="T167" s="159">
        <f t="shared" si="18"/>
        <v>0.64934999999999998</v>
      </c>
      <c r="AR167" s="160" t="s">
        <v>141</v>
      </c>
      <c r="AT167" s="160" t="s">
        <v>137</v>
      </c>
      <c r="AU167" s="160" t="s">
        <v>112</v>
      </c>
      <c r="AY167" s="13" t="s">
        <v>134</v>
      </c>
      <c r="BE167" s="161">
        <f t="shared" si="19"/>
        <v>0</v>
      </c>
      <c r="BF167" s="161">
        <f t="shared" si="20"/>
        <v>0</v>
      </c>
      <c r="BG167" s="161">
        <f t="shared" si="21"/>
        <v>0</v>
      </c>
      <c r="BH167" s="161">
        <f t="shared" si="22"/>
        <v>0</v>
      </c>
      <c r="BI167" s="161">
        <f t="shared" si="23"/>
        <v>0</v>
      </c>
      <c r="BJ167" s="13" t="s">
        <v>112</v>
      </c>
      <c r="BK167" s="161">
        <f t="shared" si="24"/>
        <v>0</v>
      </c>
      <c r="BL167" s="13" t="s">
        <v>141</v>
      </c>
      <c r="BM167" s="160" t="s">
        <v>269</v>
      </c>
    </row>
    <row r="168" spans="2:65" s="1" customFormat="1" ht="24.2" customHeight="1" x14ac:dyDescent="0.2">
      <c r="B168" s="28"/>
      <c r="C168" s="149" t="s">
        <v>270</v>
      </c>
      <c r="D168" s="149" t="s">
        <v>137</v>
      </c>
      <c r="E168" s="150" t="s">
        <v>271</v>
      </c>
      <c r="F168" s="151" t="s">
        <v>272</v>
      </c>
      <c r="G168" s="152" t="s">
        <v>187</v>
      </c>
      <c r="H168" s="153">
        <v>6.7</v>
      </c>
      <c r="I168" s="154"/>
      <c r="J168" s="155">
        <f t="shared" si="15"/>
        <v>0</v>
      </c>
      <c r="K168" s="156"/>
      <c r="L168" s="28"/>
      <c r="M168" s="157" t="s">
        <v>1</v>
      </c>
      <c r="N168" s="119" t="s">
        <v>40</v>
      </c>
      <c r="P168" s="158">
        <f t="shared" si="16"/>
        <v>0</v>
      </c>
      <c r="Q168" s="158">
        <v>0</v>
      </c>
      <c r="R168" s="158">
        <f t="shared" si="17"/>
        <v>0</v>
      </c>
      <c r="S168" s="158">
        <v>3.6999999999999998E-2</v>
      </c>
      <c r="T168" s="159">
        <f t="shared" si="18"/>
        <v>0.24789999999999998</v>
      </c>
      <c r="AR168" s="160" t="s">
        <v>141</v>
      </c>
      <c r="AT168" s="160" t="s">
        <v>137</v>
      </c>
      <c r="AU168" s="160" t="s">
        <v>112</v>
      </c>
      <c r="AY168" s="13" t="s">
        <v>134</v>
      </c>
      <c r="BE168" s="161">
        <f t="shared" si="19"/>
        <v>0</v>
      </c>
      <c r="BF168" s="161">
        <f t="shared" si="20"/>
        <v>0</v>
      </c>
      <c r="BG168" s="161">
        <f t="shared" si="21"/>
        <v>0</v>
      </c>
      <c r="BH168" s="161">
        <f t="shared" si="22"/>
        <v>0</v>
      </c>
      <c r="BI168" s="161">
        <f t="shared" si="23"/>
        <v>0</v>
      </c>
      <c r="BJ168" s="13" t="s">
        <v>112</v>
      </c>
      <c r="BK168" s="161">
        <f t="shared" si="24"/>
        <v>0</v>
      </c>
      <c r="BL168" s="13" t="s">
        <v>141</v>
      </c>
      <c r="BM168" s="160" t="s">
        <v>273</v>
      </c>
    </row>
    <row r="169" spans="2:65" s="1" customFormat="1" ht="24.2" customHeight="1" x14ac:dyDescent="0.2">
      <c r="B169" s="28"/>
      <c r="C169" s="149" t="s">
        <v>274</v>
      </c>
      <c r="D169" s="149" t="s">
        <v>137</v>
      </c>
      <c r="E169" s="150" t="s">
        <v>275</v>
      </c>
      <c r="F169" s="151" t="s">
        <v>276</v>
      </c>
      <c r="G169" s="152" t="s">
        <v>187</v>
      </c>
      <c r="H169" s="153">
        <v>5.8</v>
      </c>
      <c r="I169" s="154"/>
      <c r="J169" s="155">
        <f t="shared" si="15"/>
        <v>0</v>
      </c>
      <c r="K169" s="156"/>
      <c r="L169" s="28"/>
      <c r="M169" s="157" t="s">
        <v>1</v>
      </c>
      <c r="N169" s="119" t="s">
        <v>40</v>
      </c>
      <c r="P169" s="158">
        <f t="shared" si="16"/>
        <v>0</v>
      </c>
      <c r="Q169" s="158">
        <v>0</v>
      </c>
      <c r="R169" s="158">
        <f t="shared" si="17"/>
        <v>0</v>
      </c>
      <c r="S169" s="158">
        <v>9.2999999999999999E-2</v>
      </c>
      <c r="T169" s="159">
        <f t="shared" si="18"/>
        <v>0.53939999999999999</v>
      </c>
      <c r="AR169" s="160" t="s">
        <v>141</v>
      </c>
      <c r="AT169" s="160" t="s">
        <v>137</v>
      </c>
      <c r="AU169" s="160" t="s">
        <v>112</v>
      </c>
      <c r="AY169" s="13" t="s">
        <v>134</v>
      </c>
      <c r="BE169" s="161">
        <f t="shared" si="19"/>
        <v>0</v>
      </c>
      <c r="BF169" s="161">
        <f t="shared" si="20"/>
        <v>0</v>
      </c>
      <c r="BG169" s="161">
        <f t="shared" si="21"/>
        <v>0</v>
      </c>
      <c r="BH169" s="161">
        <f t="shared" si="22"/>
        <v>0</v>
      </c>
      <c r="BI169" s="161">
        <f t="shared" si="23"/>
        <v>0</v>
      </c>
      <c r="BJ169" s="13" t="s">
        <v>112</v>
      </c>
      <c r="BK169" s="161">
        <f t="shared" si="24"/>
        <v>0</v>
      </c>
      <c r="BL169" s="13" t="s">
        <v>141</v>
      </c>
      <c r="BM169" s="160" t="s">
        <v>277</v>
      </c>
    </row>
    <row r="170" spans="2:65" s="1" customFormat="1" ht="24.2" customHeight="1" x14ac:dyDescent="0.2">
      <c r="B170" s="28"/>
      <c r="C170" s="149" t="s">
        <v>278</v>
      </c>
      <c r="D170" s="149" t="s">
        <v>137</v>
      </c>
      <c r="E170" s="150" t="s">
        <v>279</v>
      </c>
      <c r="F170" s="151" t="s">
        <v>280</v>
      </c>
      <c r="G170" s="152" t="s">
        <v>187</v>
      </c>
      <c r="H170" s="153">
        <v>25</v>
      </c>
      <c r="I170" s="154"/>
      <c r="J170" s="155">
        <f t="shared" si="15"/>
        <v>0</v>
      </c>
      <c r="K170" s="156"/>
      <c r="L170" s="28"/>
      <c r="M170" s="157" t="s">
        <v>1</v>
      </c>
      <c r="N170" s="119" t="s">
        <v>40</v>
      </c>
      <c r="P170" s="158">
        <f t="shared" si="16"/>
        <v>0</v>
      </c>
      <c r="Q170" s="158">
        <v>5.04E-6</v>
      </c>
      <c r="R170" s="158">
        <f t="shared" si="17"/>
        <v>1.26E-4</v>
      </c>
      <c r="S170" s="158">
        <v>0</v>
      </c>
      <c r="T170" s="159">
        <f t="shared" si="18"/>
        <v>0</v>
      </c>
      <c r="AR170" s="160" t="s">
        <v>141</v>
      </c>
      <c r="AT170" s="160" t="s">
        <v>137</v>
      </c>
      <c r="AU170" s="160" t="s">
        <v>112</v>
      </c>
      <c r="AY170" s="13" t="s">
        <v>134</v>
      </c>
      <c r="BE170" s="161">
        <f t="shared" si="19"/>
        <v>0</v>
      </c>
      <c r="BF170" s="161">
        <f t="shared" si="20"/>
        <v>0</v>
      </c>
      <c r="BG170" s="161">
        <f t="shared" si="21"/>
        <v>0</v>
      </c>
      <c r="BH170" s="161">
        <f t="shared" si="22"/>
        <v>0</v>
      </c>
      <c r="BI170" s="161">
        <f t="shared" si="23"/>
        <v>0</v>
      </c>
      <c r="BJ170" s="13" t="s">
        <v>112</v>
      </c>
      <c r="BK170" s="161">
        <f t="shared" si="24"/>
        <v>0</v>
      </c>
      <c r="BL170" s="13" t="s">
        <v>141</v>
      </c>
      <c r="BM170" s="160" t="s">
        <v>281</v>
      </c>
    </row>
    <row r="171" spans="2:65" s="1" customFormat="1" ht="37.9" customHeight="1" x14ac:dyDescent="0.2">
      <c r="B171" s="28"/>
      <c r="C171" s="149" t="s">
        <v>282</v>
      </c>
      <c r="D171" s="149" t="s">
        <v>137</v>
      </c>
      <c r="E171" s="150" t="s">
        <v>283</v>
      </c>
      <c r="F171" s="151" t="s">
        <v>284</v>
      </c>
      <c r="G171" s="152" t="s">
        <v>140</v>
      </c>
      <c r="H171" s="153">
        <v>67.063000000000002</v>
      </c>
      <c r="I171" s="154"/>
      <c r="J171" s="155">
        <f t="shared" si="15"/>
        <v>0</v>
      </c>
      <c r="K171" s="156"/>
      <c r="L171" s="28"/>
      <c r="M171" s="157" t="s">
        <v>1</v>
      </c>
      <c r="N171" s="119" t="s">
        <v>40</v>
      </c>
      <c r="P171" s="158">
        <f t="shared" si="16"/>
        <v>0</v>
      </c>
      <c r="Q171" s="158">
        <v>0</v>
      </c>
      <c r="R171" s="158">
        <f t="shared" si="17"/>
        <v>0</v>
      </c>
      <c r="S171" s="158">
        <v>6.8000000000000005E-2</v>
      </c>
      <c r="T171" s="159">
        <f t="shared" si="18"/>
        <v>4.5602840000000002</v>
      </c>
      <c r="AR171" s="160" t="s">
        <v>141</v>
      </c>
      <c r="AT171" s="160" t="s">
        <v>137</v>
      </c>
      <c r="AU171" s="160" t="s">
        <v>112</v>
      </c>
      <c r="AY171" s="13" t="s">
        <v>134</v>
      </c>
      <c r="BE171" s="161">
        <f t="shared" si="19"/>
        <v>0</v>
      </c>
      <c r="BF171" s="161">
        <f t="shared" si="20"/>
        <v>0</v>
      </c>
      <c r="BG171" s="161">
        <f t="shared" si="21"/>
        <v>0</v>
      </c>
      <c r="BH171" s="161">
        <f t="shared" si="22"/>
        <v>0</v>
      </c>
      <c r="BI171" s="161">
        <f t="shared" si="23"/>
        <v>0</v>
      </c>
      <c r="BJ171" s="13" t="s">
        <v>112</v>
      </c>
      <c r="BK171" s="161">
        <f t="shared" si="24"/>
        <v>0</v>
      </c>
      <c r="BL171" s="13" t="s">
        <v>141</v>
      </c>
      <c r="BM171" s="160" t="s">
        <v>285</v>
      </c>
    </row>
    <row r="172" spans="2:65" s="1" customFormat="1" ht="21.75" customHeight="1" x14ac:dyDescent="0.2">
      <c r="B172" s="28"/>
      <c r="C172" s="149" t="s">
        <v>7</v>
      </c>
      <c r="D172" s="149" t="s">
        <v>137</v>
      </c>
      <c r="E172" s="150" t="s">
        <v>286</v>
      </c>
      <c r="F172" s="151" t="s">
        <v>287</v>
      </c>
      <c r="G172" s="152" t="s">
        <v>140</v>
      </c>
      <c r="H172" s="153">
        <v>25.538</v>
      </c>
      <c r="I172" s="154"/>
      <c r="J172" s="155">
        <f t="shared" si="15"/>
        <v>0</v>
      </c>
      <c r="K172" s="156"/>
      <c r="L172" s="28"/>
      <c r="M172" s="157" t="s">
        <v>1</v>
      </c>
      <c r="N172" s="119" t="s">
        <v>40</v>
      </c>
      <c r="P172" s="158">
        <f t="shared" si="16"/>
        <v>0</v>
      </c>
      <c r="Q172" s="158">
        <v>0</v>
      </c>
      <c r="R172" s="158">
        <f t="shared" si="17"/>
        <v>0</v>
      </c>
      <c r="S172" s="158">
        <v>7.2999999999999995E-2</v>
      </c>
      <c r="T172" s="159">
        <f t="shared" si="18"/>
        <v>1.864274</v>
      </c>
      <c r="AR172" s="160" t="s">
        <v>141</v>
      </c>
      <c r="AT172" s="160" t="s">
        <v>137</v>
      </c>
      <c r="AU172" s="160" t="s">
        <v>112</v>
      </c>
      <c r="AY172" s="13" t="s">
        <v>134</v>
      </c>
      <c r="BE172" s="161">
        <f t="shared" si="19"/>
        <v>0</v>
      </c>
      <c r="BF172" s="161">
        <f t="shared" si="20"/>
        <v>0</v>
      </c>
      <c r="BG172" s="161">
        <f t="shared" si="21"/>
        <v>0</v>
      </c>
      <c r="BH172" s="161">
        <f t="shared" si="22"/>
        <v>0</v>
      </c>
      <c r="BI172" s="161">
        <f t="shared" si="23"/>
        <v>0</v>
      </c>
      <c r="BJ172" s="13" t="s">
        <v>112</v>
      </c>
      <c r="BK172" s="161">
        <f t="shared" si="24"/>
        <v>0</v>
      </c>
      <c r="BL172" s="13" t="s">
        <v>141</v>
      </c>
      <c r="BM172" s="160" t="s">
        <v>288</v>
      </c>
    </row>
    <row r="173" spans="2:65" s="1" customFormat="1" ht="24.2" customHeight="1" x14ac:dyDescent="0.2">
      <c r="B173" s="28"/>
      <c r="C173" s="149" t="s">
        <v>289</v>
      </c>
      <c r="D173" s="149" t="s">
        <v>137</v>
      </c>
      <c r="E173" s="150" t="s">
        <v>290</v>
      </c>
      <c r="F173" s="151" t="s">
        <v>291</v>
      </c>
      <c r="G173" s="152" t="s">
        <v>140</v>
      </c>
      <c r="H173" s="153">
        <v>19.43</v>
      </c>
      <c r="I173" s="154"/>
      <c r="J173" s="155">
        <f t="shared" si="15"/>
        <v>0</v>
      </c>
      <c r="K173" s="156"/>
      <c r="L173" s="28"/>
      <c r="M173" s="157" t="s">
        <v>1</v>
      </c>
      <c r="N173" s="119" t="s">
        <v>40</v>
      </c>
      <c r="P173" s="158">
        <f t="shared" si="16"/>
        <v>0</v>
      </c>
      <c r="Q173" s="158">
        <v>0</v>
      </c>
      <c r="R173" s="158">
        <f t="shared" si="17"/>
        <v>0</v>
      </c>
      <c r="S173" s="158">
        <v>7.2999999999999995E-2</v>
      </c>
      <c r="T173" s="159">
        <f t="shared" si="18"/>
        <v>1.4183899999999998</v>
      </c>
      <c r="AR173" s="160" t="s">
        <v>141</v>
      </c>
      <c r="AT173" s="160" t="s">
        <v>137</v>
      </c>
      <c r="AU173" s="160" t="s">
        <v>112</v>
      </c>
      <c r="AY173" s="13" t="s">
        <v>134</v>
      </c>
      <c r="BE173" s="161">
        <f t="shared" si="19"/>
        <v>0</v>
      </c>
      <c r="BF173" s="161">
        <f t="shared" si="20"/>
        <v>0</v>
      </c>
      <c r="BG173" s="161">
        <f t="shared" si="21"/>
        <v>0</v>
      </c>
      <c r="BH173" s="161">
        <f t="shared" si="22"/>
        <v>0</v>
      </c>
      <c r="BI173" s="161">
        <f t="shared" si="23"/>
        <v>0</v>
      </c>
      <c r="BJ173" s="13" t="s">
        <v>112</v>
      </c>
      <c r="BK173" s="161">
        <f t="shared" si="24"/>
        <v>0</v>
      </c>
      <c r="BL173" s="13" t="s">
        <v>141</v>
      </c>
      <c r="BM173" s="160" t="s">
        <v>292</v>
      </c>
    </row>
    <row r="174" spans="2:65" s="1" customFormat="1" ht="21.75" customHeight="1" x14ac:dyDescent="0.2">
      <c r="B174" s="28"/>
      <c r="C174" s="149" t="s">
        <v>293</v>
      </c>
      <c r="D174" s="149" t="s">
        <v>137</v>
      </c>
      <c r="E174" s="150" t="s">
        <v>294</v>
      </c>
      <c r="F174" s="151" t="s">
        <v>295</v>
      </c>
      <c r="G174" s="152" t="s">
        <v>151</v>
      </c>
      <c r="H174" s="153">
        <v>16.219000000000001</v>
      </c>
      <c r="I174" s="154"/>
      <c r="J174" s="155">
        <f t="shared" si="15"/>
        <v>0</v>
      </c>
      <c r="K174" s="156"/>
      <c r="L174" s="28"/>
      <c r="M174" s="157" t="s">
        <v>1</v>
      </c>
      <c r="N174" s="119" t="s">
        <v>40</v>
      </c>
      <c r="P174" s="158">
        <f t="shared" si="16"/>
        <v>0</v>
      </c>
      <c r="Q174" s="158">
        <v>0</v>
      </c>
      <c r="R174" s="158">
        <f t="shared" si="17"/>
        <v>0</v>
      </c>
      <c r="S174" s="158">
        <v>0</v>
      </c>
      <c r="T174" s="159">
        <f t="shared" si="18"/>
        <v>0</v>
      </c>
      <c r="AR174" s="160" t="s">
        <v>141</v>
      </c>
      <c r="AT174" s="160" t="s">
        <v>137</v>
      </c>
      <c r="AU174" s="160" t="s">
        <v>112</v>
      </c>
      <c r="AY174" s="13" t="s">
        <v>134</v>
      </c>
      <c r="BE174" s="161">
        <f t="shared" si="19"/>
        <v>0</v>
      </c>
      <c r="BF174" s="161">
        <f t="shared" si="20"/>
        <v>0</v>
      </c>
      <c r="BG174" s="161">
        <f t="shared" si="21"/>
        <v>0</v>
      </c>
      <c r="BH174" s="161">
        <f t="shared" si="22"/>
        <v>0</v>
      </c>
      <c r="BI174" s="161">
        <f t="shared" si="23"/>
        <v>0</v>
      </c>
      <c r="BJ174" s="13" t="s">
        <v>112</v>
      </c>
      <c r="BK174" s="161">
        <f t="shared" si="24"/>
        <v>0</v>
      </c>
      <c r="BL174" s="13" t="s">
        <v>141</v>
      </c>
      <c r="BM174" s="160" t="s">
        <v>296</v>
      </c>
    </row>
    <row r="175" spans="2:65" s="1" customFormat="1" ht="21.75" customHeight="1" x14ac:dyDescent="0.2">
      <c r="B175" s="28"/>
      <c r="C175" s="149" t="s">
        <v>297</v>
      </c>
      <c r="D175" s="149" t="s">
        <v>137</v>
      </c>
      <c r="E175" s="150" t="s">
        <v>298</v>
      </c>
      <c r="F175" s="151" t="s">
        <v>299</v>
      </c>
      <c r="G175" s="152" t="s">
        <v>151</v>
      </c>
      <c r="H175" s="153">
        <v>16.219000000000001</v>
      </c>
      <c r="I175" s="154"/>
      <c r="J175" s="155">
        <f t="shared" si="15"/>
        <v>0</v>
      </c>
      <c r="K175" s="156"/>
      <c r="L175" s="28"/>
      <c r="M175" s="157" t="s">
        <v>1</v>
      </c>
      <c r="N175" s="119" t="s">
        <v>40</v>
      </c>
      <c r="P175" s="158">
        <f t="shared" si="16"/>
        <v>0</v>
      </c>
      <c r="Q175" s="158">
        <v>0</v>
      </c>
      <c r="R175" s="158">
        <f t="shared" si="17"/>
        <v>0</v>
      </c>
      <c r="S175" s="158">
        <v>0</v>
      </c>
      <c r="T175" s="159">
        <f t="shared" si="18"/>
        <v>0</v>
      </c>
      <c r="AR175" s="160" t="s">
        <v>141</v>
      </c>
      <c r="AT175" s="160" t="s">
        <v>137</v>
      </c>
      <c r="AU175" s="160" t="s">
        <v>112</v>
      </c>
      <c r="AY175" s="13" t="s">
        <v>134</v>
      </c>
      <c r="BE175" s="161">
        <f t="shared" si="19"/>
        <v>0</v>
      </c>
      <c r="BF175" s="161">
        <f t="shared" si="20"/>
        <v>0</v>
      </c>
      <c r="BG175" s="161">
        <f t="shared" si="21"/>
        <v>0</v>
      </c>
      <c r="BH175" s="161">
        <f t="shared" si="22"/>
        <v>0</v>
      </c>
      <c r="BI175" s="161">
        <f t="shared" si="23"/>
        <v>0</v>
      </c>
      <c r="BJ175" s="13" t="s">
        <v>112</v>
      </c>
      <c r="BK175" s="161">
        <f t="shared" si="24"/>
        <v>0</v>
      </c>
      <c r="BL175" s="13" t="s">
        <v>141</v>
      </c>
      <c r="BM175" s="160" t="s">
        <v>300</v>
      </c>
    </row>
    <row r="176" spans="2:65" s="1" customFormat="1" ht="24.2" customHeight="1" x14ac:dyDescent="0.2">
      <c r="B176" s="28"/>
      <c r="C176" s="149" t="s">
        <v>301</v>
      </c>
      <c r="D176" s="149" t="s">
        <v>137</v>
      </c>
      <c r="E176" s="150" t="s">
        <v>302</v>
      </c>
      <c r="F176" s="151" t="s">
        <v>303</v>
      </c>
      <c r="G176" s="152" t="s">
        <v>151</v>
      </c>
      <c r="H176" s="153">
        <v>389.25599999999997</v>
      </c>
      <c r="I176" s="154"/>
      <c r="J176" s="155">
        <f t="shared" si="15"/>
        <v>0</v>
      </c>
      <c r="K176" s="156"/>
      <c r="L176" s="28"/>
      <c r="M176" s="157" t="s">
        <v>1</v>
      </c>
      <c r="N176" s="119" t="s">
        <v>40</v>
      </c>
      <c r="P176" s="158">
        <f t="shared" si="16"/>
        <v>0</v>
      </c>
      <c r="Q176" s="158">
        <v>0</v>
      </c>
      <c r="R176" s="158">
        <f t="shared" si="17"/>
        <v>0</v>
      </c>
      <c r="S176" s="158">
        <v>0</v>
      </c>
      <c r="T176" s="159">
        <f t="shared" si="18"/>
        <v>0</v>
      </c>
      <c r="AR176" s="160" t="s">
        <v>141</v>
      </c>
      <c r="AT176" s="160" t="s">
        <v>137</v>
      </c>
      <c r="AU176" s="160" t="s">
        <v>112</v>
      </c>
      <c r="AY176" s="13" t="s">
        <v>134</v>
      </c>
      <c r="BE176" s="161">
        <f t="shared" si="19"/>
        <v>0</v>
      </c>
      <c r="BF176" s="161">
        <f t="shared" si="20"/>
        <v>0</v>
      </c>
      <c r="BG176" s="161">
        <f t="shared" si="21"/>
        <v>0</v>
      </c>
      <c r="BH176" s="161">
        <f t="shared" si="22"/>
        <v>0</v>
      </c>
      <c r="BI176" s="161">
        <f t="shared" si="23"/>
        <v>0</v>
      </c>
      <c r="BJ176" s="13" t="s">
        <v>112</v>
      </c>
      <c r="BK176" s="161">
        <f t="shared" si="24"/>
        <v>0</v>
      </c>
      <c r="BL176" s="13" t="s">
        <v>141</v>
      </c>
      <c r="BM176" s="160" t="s">
        <v>304</v>
      </c>
    </row>
    <row r="177" spans="2:65" s="1" customFormat="1" ht="24.2" customHeight="1" x14ac:dyDescent="0.2">
      <c r="B177" s="28"/>
      <c r="C177" s="149" t="s">
        <v>305</v>
      </c>
      <c r="D177" s="149" t="s">
        <v>137</v>
      </c>
      <c r="E177" s="150" t="s">
        <v>306</v>
      </c>
      <c r="F177" s="151" t="s">
        <v>307</v>
      </c>
      <c r="G177" s="152" t="s">
        <v>151</v>
      </c>
      <c r="H177" s="153">
        <v>16.219000000000001</v>
      </c>
      <c r="I177" s="154"/>
      <c r="J177" s="155">
        <f t="shared" si="15"/>
        <v>0</v>
      </c>
      <c r="K177" s="156"/>
      <c r="L177" s="28"/>
      <c r="M177" s="157" t="s">
        <v>1</v>
      </c>
      <c r="N177" s="119" t="s">
        <v>40</v>
      </c>
      <c r="P177" s="158">
        <f t="shared" si="16"/>
        <v>0</v>
      </c>
      <c r="Q177" s="158">
        <v>0</v>
      </c>
      <c r="R177" s="158">
        <f t="shared" si="17"/>
        <v>0</v>
      </c>
      <c r="S177" s="158">
        <v>0</v>
      </c>
      <c r="T177" s="159">
        <f t="shared" si="18"/>
        <v>0</v>
      </c>
      <c r="AR177" s="160" t="s">
        <v>141</v>
      </c>
      <c r="AT177" s="160" t="s">
        <v>137</v>
      </c>
      <c r="AU177" s="160" t="s">
        <v>112</v>
      </c>
      <c r="AY177" s="13" t="s">
        <v>134</v>
      </c>
      <c r="BE177" s="161">
        <f t="shared" si="19"/>
        <v>0</v>
      </c>
      <c r="BF177" s="161">
        <f t="shared" si="20"/>
        <v>0</v>
      </c>
      <c r="BG177" s="161">
        <f t="shared" si="21"/>
        <v>0</v>
      </c>
      <c r="BH177" s="161">
        <f t="shared" si="22"/>
        <v>0</v>
      </c>
      <c r="BI177" s="161">
        <f t="shared" si="23"/>
        <v>0</v>
      </c>
      <c r="BJ177" s="13" t="s">
        <v>112</v>
      </c>
      <c r="BK177" s="161">
        <f t="shared" si="24"/>
        <v>0</v>
      </c>
      <c r="BL177" s="13" t="s">
        <v>141</v>
      </c>
      <c r="BM177" s="160" t="s">
        <v>308</v>
      </c>
    </row>
    <row r="178" spans="2:65" s="1" customFormat="1" ht="24.2" customHeight="1" x14ac:dyDescent="0.2">
      <c r="B178" s="28"/>
      <c r="C178" s="149" t="s">
        <v>309</v>
      </c>
      <c r="D178" s="149" t="s">
        <v>137</v>
      </c>
      <c r="E178" s="150" t="s">
        <v>310</v>
      </c>
      <c r="F178" s="151" t="s">
        <v>311</v>
      </c>
      <c r="G178" s="152" t="s">
        <v>151</v>
      </c>
      <c r="H178" s="153">
        <v>97.313999999999993</v>
      </c>
      <c r="I178" s="154"/>
      <c r="J178" s="155">
        <f t="shared" si="15"/>
        <v>0</v>
      </c>
      <c r="K178" s="156"/>
      <c r="L178" s="28"/>
      <c r="M178" s="157" t="s">
        <v>1</v>
      </c>
      <c r="N178" s="119" t="s">
        <v>40</v>
      </c>
      <c r="P178" s="158">
        <f t="shared" si="16"/>
        <v>0</v>
      </c>
      <c r="Q178" s="158">
        <v>0</v>
      </c>
      <c r="R178" s="158">
        <f t="shared" si="17"/>
        <v>0</v>
      </c>
      <c r="S178" s="158">
        <v>0</v>
      </c>
      <c r="T178" s="159">
        <f t="shared" si="18"/>
        <v>0</v>
      </c>
      <c r="AR178" s="160" t="s">
        <v>141</v>
      </c>
      <c r="AT178" s="160" t="s">
        <v>137</v>
      </c>
      <c r="AU178" s="160" t="s">
        <v>112</v>
      </c>
      <c r="AY178" s="13" t="s">
        <v>134</v>
      </c>
      <c r="BE178" s="161">
        <f t="shared" si="19"/>
        <v>0</v>
      </c>
      <c r="BF178" s="161">
        <f t="shared" si="20"/>
        <v>0</v>
      </c>
      <c r="BG178" s="161">
        <f t="shared" si="21"/>
        <v>0</v>
      </c>
      <c r="BH178" s="161">
        <f t="shared" si="22"/>
        <v>0</v>
      </c>
      <c r="BI178" s="161">
        <f t="shared" si="23"/>
        <v>0</v>
      </c>
      <c r="BJ178" s="13" t="s">
        <v>112</v>
      </c>
      <c r="BK178" s="161">
        <f t="shared" si="24"/>
        <v>0</v>
      </c>
      <c r="BL178" s="13" t="s">
        <v>141</v>
      </c>
      <c r="BM178" s="160" t="s">
        <v>312</v>
      </c>
    </row>
    <row r="179" spans="2:65" s="1" customFormat="1" ht="37.9" customHeight="1" x14ac:dyDescent="0.2">
      <c r="B179" s="28"/>
      <c r="C179" s="149" t="s">
        <v>313</v>
      </c>
      <c r="D179" s="149" t="s">
        <v>137</v>
      </c>
      <c r="E179" s="150" t="s">
        <v>314</v>
      </c>
      <c r="F179" s="151" t="s">
        <v>315</v>
      </c>
      <c r="G179" s="152" t="s">
        <v>151</v>
      </c>
      <c r="H179" s="153">
        <v>16.219000000000001</v>
      </c>
      <c r="I179" s="154"/>
      <c r="J179" s="155">
        <f t="shared" si="15"/>
        <v>0</v>
      </c>
      <c r="K179" s="156"/>
      <c r="L179" s="28"/>
      <c r="M179" s="157" t="s">
        <v>1</v>
      </c>
      <c r="N179" s="119" t="s">
        <v>40</v>
      </c>
      <c r="P179" s="158">
        <f t="shared" si="16"/>
        <v>0</v>
      </c>
      <c r="Q179" s="158">
        <v>0</v>
      </c>
      <c r="R179" s="158">
        <f t="shared" si="17"/>
        <v>0</v>
      </c>
      <c r="S179" s="158">
        <v>0</v>
      </c>
      <c r="T179" s="159">
        <f t="shared" si="18"/>
        <v>0</v>
      </c>
      <c r="AR179" s="160" t="s">
        <v>141</v>
      </c>
      <c r="AT179" s="160" t="s">
        <v>137</v>
      </c>
      <c r="AU179" s="160" t="s">
        <v>112</v>
      </c>
      <c r="AY179" s="13" t="s">
        <v>134</v>
      </c>
      <c r="BE179" s="161">
        <f t="shared" si="19"/>
        <v>0</v>
      </c>
      <c r="BF179" s="161">
        <f t="shared" si="20"/>
        <v>0</v>
      </c>
      <c r="BG179" s="161">
        <f t="shared" si="21"/>
        <v>0</v>
      </c>
      <c r="BH179" s="161">
        <f t="shared" si="22"/>
        <v>0</v>
      </c>
      <c r="BI179" s="161">
        <f t="shared" si="23"/>
        <v>0</v>
      </c>
      <c r="BJ179" s="13" t="s">
        <v>112</v>
      </c>
      <c r="BK179" s="161">
        <f t="shared" si="24"/>
        <v>0</v>
      </c>
      <c r="BL179" s="13" t="s">
        <v>141</v>
      </c>
      <c r="BM179" s="160" t="s">
        <v>316</v>
      </c>
    </row>
    <row r="180" spans="2:65" s="1" customFormat="1" ht="16.5" customHeight="1" x14ac:dyDescent="0.2">
      <c r="B180" s="28"/>
      <c r="C180" s="149" t="s">
        <v>317</v>
      </c>
      <c r="D180" s="149" t="s">
        <v>137</v>
      </c>
      <c r="E180" s="150" t="s">
        <v>318</v>
      </c>
      <c r="F180" s="151" t="s">
        <v>319</v>
      </c>
      <c r="G180" s="152" t="s">
        <v>320</v>
      </c>
      <c r="H180" s="153">
        <v>5</v>
      </c>
      <c r="I180" s="154"/>
      <c r="J180" s="155">
        <f t="shared" si="15"/>
        <v>0</v>
      </c>
      <c r="K180" s="156"/>
      <c r="L180" s="28"/>
      <c r="M180" s="157" t="s">
        <v>1</v>
      </c>
      <c r="N180" s="119" t="s">
        <v>40</v>
      </c>
      <c r="P180" s="158">
        <f t="shared" si="16"/>
        <v>0</v>
      </c>
      <c r="Q180" s="158">
        <v>0</v>
      </c>
      <c r="R180" s="158">
        <f t="shared" si="17"/>
        <v>0</v>
      </c>
      <c r="S180" s="158">
        <v>0</v>
      </c>
      <c r="T180" s="159">
        <f t="shared" si="18"/>
        <v>0</v>
      </c>
      <c r="AR180" s="160" t="s">
        <v>141</v>
      </c>
      <c r="AT180" s="160" t="s">
        <v>137</v>
      </c>
      <c r="AU180" s="160" t="s">
        <v>112</v>
      </c>
      <c r="AY180" s="13" t="s">
        <v>134</v>
      </c>
      <c r="BE180" s="161">
        <f t="shared" si="19"/>
        <v>0</v>
      </c>
      <c r="BF180" s="161">
        <f t="shared" si="20"/>
        <v>0</v>
      </c>
      <c r="BG180" s="161">
        <f t="shared" si="21"/>
        <v>0</v>
      </c>
      <c r="BH180" s="161">
        <f t="shared" si="22"/>
        <v>0</v>
      </c>
      <c r="BI180" s="161">
        <f t="shared" si="23"/>
        <v>0</v>
      </c>
      <c r="BJ180" s="13" t="s">
        <v>112</v>
      </c>
      <c r="BK180" s="161">
        <f t="shared" si="24"/>
        <v>0</v>
      </c>
      <c r="BL180" s="13" t="s">
        <v>141</v>
      </c>
      <c r="BM180" s="160" t="s">
        <v>321</v>
      </c>
    </row>
    <row r="181" spans="2:65" s="11" customFormat="1" ht="22.9" customHeight="1" x14ac:dyDescent="0.2">
      <c r="B181" s="138"/>
      <c r="D181" s="139" t="s">
        <v>73</v>
      </c>
      <c r="E181" s="147" t="s">
        <v>146</v>
      </c>
      <c r="F181" s="147" t="s">
        <v>147</v>
      </c>
      <c r="I181" s="141"/>
      <c r="J181" s="148">
        <f>BK181</f>
        <v>0</v>
      </c>
      <c r="L181" s="138"/>
      <c r="M181" s="142"/>
      <c r="P181" s="143">
        <f>P182</f>
        <v>0</v>
      </c>
      <c r="R181" s="143">
        <f>R182</f>
        <v>0</v>
      </c>
      <c r="T181" s="144">
        <f>T182</f>
        <v>0</v>
      </c>
      <c r="AR181" s="139" t="s">
        <v>82</v>
      </c>
      <c r="AT181" s="145" t="s">
        <v>73</v>
      </c>
      <c r="AU181" s="145" t="s">
        <v>82</v>
      </c>
      <c r="AY181" s="139" t="s">
        <v>134</v>
      </c>
      <c r="BK181" s="146">
        <f>BK182</f>
        <v>0</v>
      </c>
    </row>
    <row r="182" spans="2:65" s="1" customFormat="1" ht="24.2" customHeight="1" x14ac:dyDescent="0.2">
      <c r="B182" s="28"/>
      <c r="C182" s="149" t="s">
        <v>322</v>
      </c>
      <c r="D182" s="149" t="s">
        <v>137</v>
      </c>
      <c r="E182" s="150" t="s">
        <v>149</v>
      </c>
      <c r="F182" s="151" t="s">
        <v>150</v>
      </c>
      <c r="G182" s="152" t="s">
        <v>151</v>
      </c>
      <c r="H182" s="153">
        <v>3.44</v>
      </c>
      <c r="I182" s="154"/>
      <c r="J182" s="155">
        <f>ROUND(I182*H182,2)</f>
        <v>0</v>
      </c>
      <c r="K182" s="156"/>
      <c r="L182" s="28"/>
      <c r="M182" s="157" t="s">
        <v>1</v>
      </c>
      <c r="N182" s="119" t="s">
        <v>40</v>
      </c>
      <c r="P182" s="158">
        <f>O182*H182</f>
        <v>0</v>
      </c>
      <c r="Q182" s="158">
        <v>0</v>
      </c>
      <c r="R182" s="158">
        <f>Q182*H182</f>
        <v>0</v>
      </c>
      <c r="S182" s="158">
        <v>0</v>
      </c>
      <c r="T182" s="159">
        <f>S182*H182</f>
        <v>0</v>
      </c>
      <c r="AR182" s="160" t="s">
        <v>141</v>
      </c>
      <c r="AT182" s="160" t="s">
        <v>137</v>
      </c>
      <c r="AU182" s="160" t="s">
        <v>112</v>
      </c>
      <c r="AY182" s="13" t="s">
        <v>134</v>
      </c>
      <c r="BE182" s="161">
        <f>IF(N182="základná",J182,0)</f>
        <v>0</v>
      </c>
      <c r="BF182" s="161">
        <f>IF(N182="znížená",J182,0)</f>
        <v>0</v>
      </c>
      <c r="BG182" s="161">
        <f>IF(N182="zákl. prenesená",J182,0)</f>
        <v>0</v>
      </c>
      <c r="BH182" s="161">
        <f>IF(N182="zníž. prenesená",J182,0)</f>
        <v>0</v>
      </c>
      <c r="BI182" s="161">
        <f>IF(N182="nulová",J182,0)</f>
        <v>0</v>
      </c>
      <c r="BJ182" s="13" t="s">
        <v>112</v>
      </c>
      <c r="BK182" s="161">
        <f>ROUND(I182*H182,2)</f>
        <v>0</v>
      </c>
      <c r="BL182" s="13" t="s">
        <v>141</v>
      </c>
      <c r="BM182" s="160" t="s">
        <v>323</v>
      </c>
    </row>
    <row r="183" spans="2:65" s="11" customFormat="1" ht="25.9" customHeight="1" x14ac:dyDescent="0.2">
      <c r="B183" s="138"/>
      <c r="D183" s="139" t="s">
        <v>73</v>
      </c>
      <c r="E183" s="140" t="s">
        <v>153</v>
      </c>
      <c r="F183" s="140" t="s">
        <v>154</v>
      </c>
      <c r="I183" s="141"/>
      <c r="J183" s="117">
        <f>BK183</f>
        <v>0</v>
      </c>
      <c r="L183" s="138"/>
      <c r="M183" s="142"/>
      <c r="P183" s="143">
        <f>P184+P190+P194+P205+P218+P229+P233+P242+P254+P259</f>
        <v>0</v>
      </c>
      <c r="R183" s="143">
        <f>R184+R190+R194+R205+R218+R229+R233+R242+R254+R259</f>
        <v>2.2690386347000002</v>
      </c>
      <c r="T183" s="144">
        <f>T184+T190+T194+T205+T218+T229+T233+T242+T254+T259</f>
        <v>4.7212000000000004E-2</v>
      </c>
      <c r="AR183" s="139" t="s">
        <v>112</v>
      </c>
      <c r="AT183" s="145" t="s">
        <v>73</v>
      </c>
      <c r="AU183" s="145" t="s">
        <v>74</v>
      </c>
      <c r="AY183" s="139" t="s">
        <v>134</v>
      </c>
      <c r="BK183" s="146">
        <f>BK184+BK190+BK194+BK205+BK218+BK229+BK233+BK242+BK254+BK259</f>
        <v>0</v>
      </c>
    </row>
    <row r="184" spans="2:65" s="11" customFormat="1" ht="22.9" customHeight="1" x14ac:dyDescent="0.2">
      <c r="B184" s="138"/>
      <c r="D184" s="139" t="s">
        <v>73</v>
      </c>
      <c r="E184" s="147" t="s">
        <v>324</v>
      </c>
      <c r="F184" s="147" t="s">
        <v>325</v>
      </c>
      <c r="I184" s="141"/>
      <c r="J184" s="148">
        <f>BK184</f>
        <v>0</v>
      </c>
      <c r="L184" s="138"/>
      <c r="M184" s="142"/>
      <c r="P184" s="143">
        <f>SUM(P185:P189)</f>
        <v>0</v>
      </c>
      <c r="R184" s="143">
        <f>SUM(R185:R189)</f>
        <v>6.8604999999999999E-2</v>
      </c>
      <c r="T184" s="144">
        <f>SUM(T185:T189)</f>
        <v>0</v>
      </c>
      <c r="AR184" s="139" t="s">
        <v>112</v>
      </c>
      <c r="AT184" s="145" t="s">
        <v>73</v>
      </c>
      <c r="AU184" s="145" t="s">
        <v>82</v>
      </c>
      <c r="AY184" s="139" t="s">
        <v>134</v>
      </c>
      <c r="BK184" s="146">
        <f>SUM(BK185:BK189)</f>
        <v>0</v>
      </c>
    </row>
    <row r="185" spans="2:65" s="1" customFormat="1" ht="24.2" customHeight="1" x14ac:dyDescent="0.2">
      <c r="B185" s="28"/>
      <c r="C185" s="149" t="s">
        <v>326</v>
      </c>
      <c r="D185" s="149" t="s">
        <v>137</v>
      </c>
      <c r="E185" s="150" t="s">
        <v>327</v>
      </c>
      <c r="F185" s="151" t="s">
        <v>328</v>
      </c>
      <c r="G185" s="152" t="s">
        <v>140</v>
      </c>
      <c r="H185" s="153">
        <v>19.43</v>
      </c>
      <c r="I185" s="154"/>
      <c r="J185" s="155">
        <f>ROUND(I185*H185,2)</f>
        <v>0</v>
      </c>
      <c r="K185" s="156"/>
      <c r="L185" s="28"/>
      <c r="M185" s="157" t="s">
        <v>1</v>
      </c>
      <c r="N185" s="119" t="s">
        <v>40</v>
      </c>
      <c r="P185" s="158">
        <f>O185*H185</f>
        <v>0</v>
      </c>
      <c r="Q185" s="158">
        <v>0</v>
      </c>
      <c r="R185" s="158">
        <f>Q185*H185</f>
        <v>0</v>
      </c>
      <c r="S185" s="158">
        <v>0</v>
      </c>
      <c r="T185" s="159">
        <f>S185*H185</f>
        <v>0</v>
      </c>
      <c r="AR185" s="160" t="s">
        <v>159</v>
      </c>
      <c r="AT185" s="160" t="s">
        <v>137</v>
      </c>
      <c r="AU185" s="160" t="s">
        <v>112</v>
      </c>
      <c r="AY185" s="13" t="s">
        <v>134</v>
      </c>
      <c r="BE185" s="161">
        <f>IF(N185="základná",J185,0)</f>
        <v>0</v>
      </c>
      <c r="BF185" s="161">
        <f>IF(N185="znížená",J185,0)</f>
        <v>0</v>
      </c>
      <c r="BG185" s="161">
        <f>IF(N185="zákl. prenesená",J185,0)</f>
        <v>0</v>
      </c>
      <c r="BH185" s="161">
        <f>IF(N185="zníž. prenesená",J185,0)</f>
        <v>0</v>
      </c>
      <c r="BI185" s="161">
        <f>IF(N185="nulová",J185,0)</f>
        <v>0</v>
      </c>
      <c r="BJ185" s="13" t="s">
        <v>112</v>
      </c>
      <c r="BK185" s="161">
        <f>ROUND(I185*H185,2)</f>
        <v>0</v>
      </c>
      <c r="BL185" s="13" t="s">
        <v>159</v>
      </c>
      <c r="BM185" s="160" t="s">
        <v>329</v>
      </c>
    </row>
    <row r="186" spans="2:65" s="1" customFormat="1" ht="16.5" customHeight="1" x14ac:dyDescent="0.2">
      <c r="B186" s="28"/>
      <c r="C186" s="174" t="s">
        <v>330</v>
      </c>
      <c r="D186" s="174" t="s">
        <v>240</v>
      </c>
      <c r="E186" s="175" t="s">
        <v>331</v>
      </c>
      <c r="F186" s="176" t="s">
        <v>332</v>
      </c>
      <c r="G186" s="177" t="s">
        <v>243</v>
      </c>
      <c r="H186" s="178">
        <v>26.231000000000002</v>
      </c>
      <c r="I186" s="179"/>
      <c r="J186" s="180">
        <f>ROUND(I186*H186,2)</f>
        <v>0</v>
      </c>
      <c r="K186" s="181"/>
      <c r="L186" s="182"/>
      <c r="M186" s="183" t="s">
        <v>1</v>
      </c>
      <c r="N186" s="184" t="s">
        <v>40</v>
      </c>
      <c r="P186" s="158">
        <f>O186*H186</f>
        <v>0</v>
      </c>
      <c r="Q186" s="158">
        <v>1E-3</v>
      </c>
      <c r="R186" s="158">
        <f>Q186*H186</f>
        <v>2.6231000000000001E-2</v>
      </c>
      <c r="S186" s="158">
        <v>0</v>
      </c>
      <c r="T186" s="159">
        <f>S186*H186</f>
        <v>0</v>
      </c>
      <c r="AR186" s="160" t="s">
        <v>322</v>
      </c>
      <c r="AT186" s="160" t="s">
        <v>240</v>
      </c>
      <c r="AU186" s="160" t="s">
        <v>112</v>
      </c>
      <c r="AY186" s="13" t="s">
        <v>134</v>
      </c>
      <c r="BE186" s="161">
        <f>IF(N186="základná",J186,0)</f>
        <v>0</v>
      </c>
      <c r="BF186" s="161">
        <f>IF(N186="znížená",J186,0)</f>
        <v>0</v>
      </c>
      <c r="BG186" s="161">
        <f>IF(N186="zákl. prenesená",J186,0)</f>
        <v>0</v>
      </c>
      <c r="BH186" s="161">
        <f>IF(N186="zníž. prenesená",J186,0)</f>
        <v>0</v>
      </c>
      <c r="BI186" s="161">
        <f>IF(N186="nulová",J186,0)</f>
        <v>0</v>
      </c>
      <c r="BJ186" s="13" t="s">
        <v>112</v>
      </c>
      <c r="BK186" s="161">
        <f>ROUND(I186*H186,2)</f>
        <v>0</v>
      </c>
      <c r="BL186" s="13" t="s">
        <v>159</v>
      </c>
      <c r="BM186" s="160" t="s">
        <v>333</v>
      </c>
    </row>
    <row r="187" spans="2:65" s="1" customFormat="1" ht="24.2" customHeight="1" x14ac:dyDescent="0.2">
      <c r="B187" s="28"/>
      <c r="C187" s="149" t="s">
        <v>334</v>
      </c>
      <c r="D187" s="149" t="s">
        <v>137</v>
      </c>
      <c r="E187" s="150" t="s">
        <v>335</v>
      </c>
      <c r="F187" s="151" t="s">
        <v>336</v>
      </c>
      <c r="G187" s="152" t="s">
        <v>140</v>
      </c>
      <c r="H187" s="153">
        <v>31.388000000000002</v>
      </c>
      <c r="I187" s="154"/>
      <c r="J187" s="155">
        <f>ROUND(I187*H187,2)</f>
        <v>0</v>
      </c>
      <c r="K187" s="156"/>
      <c r="L187" s="28"/>
      <c r="M187" s="157" t="s">
        <v>1</v>
      </c>
      <c r="N187" s="119" t="s">
        <v>40</v>
      </c>
      <c r="P187" s="158">
        <f>O187*H187</f>
        <v>0</v>
      </c>
      <c r="Q187" s="158">
        <v>0</v>
      </c>
      <c r="R187" s="158">
        <f>Q187*H187</f>
        <v>0</v>
      </c>
      <c r="S187" s="158">
        <v>0</v>
      </c>
      <c r="T187" s="159">
        <f>S187*H187</f>
        <v>0</v>
      </c>
      <c r="AR187" s="160" t="s">
        <v>159</v>
      </c>
      <c r="AT187" s="160" t="s">
        <v>137</v>
      </c>
      <c r="AU187" s="160" t="s">
        <v>112</v>
      </c>
      <c r="AY187" s="13" t="s">
        <v>134</v>
      </c>
      <c r="BE187" s="161">
        <f>IF(N187="základná",J187,0)</f>
        <v>0</v>
      </c>
      <c r="BF187" s="161">
        <f>IF(N187="znížená",J187,0)</f>
        <v>0</v>
      </c>
      <c r="BG187" s="161">
        <f>IF(N187="zákl. prenesená",J187,0)</f>
        <v>0</v>
      </c>
      <c r="BH187" s="161">
        <f>IF(N187="zníž. prenesená",J187,0)</f>
        <v>0</v>
      </c>
      <c r="BI187" s="161">
        <f>IF(N187="nulová",J187,0)</f>
        <v>0</v>
      </c>
      <c r="BJ187" s="13" t="s">
        <v>112</v>
      </c>
      <c r="BK187" s="161">
        <f>ROUND(I187*H187,2)</f>
        <v>0</v>
      </c>
      <c r="BL187" s="13" t="s">
        <v>159</v>
      </c>
      <c r="BM187" s="160" t="s">
        <v>337</v>
      </c>
    </row>
    <row r="188" spans="2:65" s="1" customFormat="1" ht="16.5" customHeight="1" x14ac:dyDescent="0.2">
      <c r="B188" s="28"/>
      <c r="C188" s="174" t="s">
        <v>338</v>
      </c>
      <c r="D188" s="174" t="s">
        <v>240</v>
      </c>
      <c r="E188" s="175" t="s">
        <v>331</v>
      </c>
      <c r="F188" s="176" t="s">
        <v>332</v>
      </c>
      <c r="G188" s="177" t="s">
        <v>243</v>
      </c>
      <c r="H188" s="178">
        <v>42.374000000000002</v>
      </c>
      <c r="I188" s="179"/>
      <c r="J188" s="180">
        <f>ROUND(I188*H188,2)</f>
        <v>0</v>
      </c>
      <c r="K188" s="181"/>
      <c r="L188" s="182"/>
      <c r="M188" s="183" t="s">
        <v>1</v>
      </c>
      <c r="N188" s="184" t="s">
        <v>40</v>
      </c>
      <c r="P188" s="158">
        <f>O188*H188</f>
        <v>0</v>
      </c>
      <c r="Q188" s="158">
        <v>1E-3</v>
      </c>
      <c r="R188" s="158">
        <f>Q188*H188</f>
        <v>4.2374000000000002E-2</v>
      </c>
      <c r="S188" s="158">
        <v>0</v>
      </c>
      <c r="T188" s="159">
        <f>S188*H188</f>
        <v>0</v>
      </c>
      <c r="AR188" s="160" t="s">
        <v>322</v>
      </c>
      <c r="AT188" s="160" t="s">
        <v>240</v>
      </c>
      <c r="AU188" s="160" t="s">
        <v>112</v>
      </c>
      <c r="AY188" s="13" t="s">
        <v>134</v>
      </c>
      <c r="BE188" s="161">
        <f>IF(N188="základná",J188,0)</f>
        <v>0</v>
      </c>
      <c r="BF188" s="161">
        <f>IF(N188="znížená",J188,0)</f>
        <v>0</v>
      </c>
      <c r="BG188" s="161">
        <f>IF(N188="zákl. prenesená",J188,0)</f>
        <v>0</v>
      </c>
      <c r="BH188" s="161">
        <f>IF(N188="zníž. prenesená",J188,0)</f>
        <v>0</v>
      </c>
      <c r="BI188" s="161">
        <f>IF(N188="nulová",J188,0)</f>
        <v>0</v>
      </c>
      <c r="BJ188" s="13" t="s">
        <v>112</v>
      </c>
      <c r="BK188" s="161">
        <f>ROUND(I188*H188,2)</f>
        <v>0</v>
      </c>
      <c r="BL188" s="13" t="s">
        <v>159</v>
      </c>
      <c r="BM188" s="160" t="s">
        <v>339</v>
      </c>
    </row>
    <row r="189" spans="2:65" s="1" customFormat="1" ht="24.2" customHeight="1" x14ac:dyDescent="0.2">
      <c r="B189" s="28"/>
      <c r="C189" s="149" t="s">
        <v>340</v>
      </c>
      <c r="D189" s="149" t="s">
        <v>137</v>
      </c>
      <c r="E189" s="150" t="s">
        <v>341</v>
      </c>
      <c r="F189" s="151" t="s">
        <v>342</v>
      </c>
      <c r="G189" s="152" t="s">
        <v>343</v>
      </c>
      <c r="H189" s="185"/>
      <c r="I189" s="154"/>
      <c r="J189" s="155">
        <f>ROUND(I189*H189,2)</f>
        <v>0</v>
      </c>
      <c r="K189" s="156"/>
      <c r="L189" s="28"/>
      <c r="M189" s="157" t="s">
        <v>1</v>
      </c>
      <c r="N189" s="119" t="s">
        <v>40</v>
      </c>
      <c r="P189" s="158">
        <f>O189*H189</f>
        <v>0</v>
      </c>
      <c r="Q189" s="158">
        <v>0</v>
      </c>
      <c r="R189" s="158">
        <f>Q189*H189</f>
        <v>0</v>
      </c>
      <c r="S189" s="158">
        <v>0</v>
      </c>
      <c r="T189" s="159">
        <f>S189*H189</f>
        <v>0</v>
      </c>
      <c r="AR189" s="160" t="s">
        <v>159</v>
      </c>
      <c r="AT189" s="160" t="s">
        <v>137</v>
      </c>
      <c r="AU189" s="160" t="s">
        <v>112</v>
      </c>
      <c r="AY189" s="13" t="s">
        <v>134</v>
      </c>
      <c r="BE189" s="161">
        <f>IF(N189="základná",J189,0)</f>
        <v>0</v>
      </c>
      <c r="BF189" s="161">
        <f>IF(N189="znížená",J189,0)</f>
        <v>0</v>
      </c>
      <c r="BG189" s="161">
        <f>IF(N189="zákl. prenesená",J189,0)</f>
        <v>0</v>
      </c>
      <c r="BH189" s="161">
        <f>IF(N189="zníž. prenesená",J189,0)</f>
        <v>0</v>
      </c>
      <c r="BI189" s="161">
        <f>IF(N189="nulová",J189,0)</f>
        <v>0</v>
      </c>
      <c r="BJ189" s="13" t="s">
        <v>112</v>
      </c>
      <c r="BK189" s="161">
        <f>ROUND(I189*H189,2)</f>
        <v>0</v>
      </c>
      <c r="BL189" s="13" t="s">
        <v>159</v>
      </c>
      <c r="BM189" s="160" t="s">
        <v>344</v>
      </c>
    </row>
    <row r="190" spans="2:65" s="11" customFormat="1" ht="22.9" customHeight="1" x14ac:dyDescent="0.2">
      <c r="B190" s="138"/>
      <c r="D190" s="139" t="s">
        <v>73</v>
      </c>
      <c r="E190" s="147" t="s">
        <v>345</v>
      </c>
      <c r="F190" s="147" t="s">
        <v>346</v>
      </c>
      <c r="I190" s="141"/>
      <c r="J190" s="148">
        <f>BK190</f>
        <v>0</v>
      </c>
      <c r="L190" s="138"/>
      <c r="M190" s="142"/>
      <c r="P190" s="143">
        <f>SUM(P191:P193)</f>
        <v>0</v>
      </c>
      <c r="R190" s="143">
        <f>SUM(R191:R193)</f>
        <v>1.46853E-3</v>
      </c>
      <c r="T190" s="144">
        <f>SUM(T191:T193)</f>
        <v>0</v>
      </c>
      <c r="AR190" s="139" t="s">
        <v>112</v>
      </c>
      <c r="AT190" s="145" t="s">
        <v>73</v>
      </c>
      <c r="AU190" s="145" t="s">
        <v>82</v>
      </c>
      <c r="AY190" s="139" t="s">
        <v>134</v>
      </c>
      <c r="BK190" s="146">
        <f>SUM(BK191:BK193)</f>
        <v>0</v>
      </c>
    </row>
    <row r="191" spans="2:65" s="1" customFormat="1" ht="24.2" customHeight="1" x14ac:dyDescent="0.2">
      <c r="B191" s="28"/>
      <c r="C191" s="149" t="s">
        <v>347</v>
      </c>
      <c r="D191" s="149" t="s">
        <v>137</v>
      </c>
      <c r="E191" s="150" t="s">
        <v>348</v>
      </c>
      <c r="F191" s="151" t="s">
        <v>349</v>
      </c>
      <c r="G191" s="152" t="s">
        <v>187</v>
      </c>
      <c r="H191" s="153">
        <v>49.95</v>
      </c>
      <c r="I191" s="154"/>
      <c r="J191" s="155">
        <f>ROUND(I191*H191,2)</f>
        <v>0</v>
      </c>
      <c r="K191" s="156"/>
      <c r="L191" s="28"/>
      <c r="M191" s="157" t="s">
        <v>1</v>
      </c>
      <c r="N191" s="119" t="s">
        <v>40</v>
      </c>
      <c r="P191" s="158">
        <f>O191*H191</f>
        <v>0</v>
      </c>
      <c r="Q191" s="158">
        <v>9.0000000000000002E-6</v>
      </c>
      <c r="R191" s="158">
        <f>Q191*H191</f>
        <v>4.4955000000000006E-4</v>
      </c>
      <c r="S191" s="158">
        <v>0</v>
      </c>
      <c r="T191" s="159">
        <f>S191*H191</f>
        <v>0</v>
      </c>
      <c r="AR191" s="160" t="s">
        <v>159</v>
      </c>
      <c r="AT191" s="160" t="s">
        <v>137</v>
      </c>
      <c r="AU191" s="160" t="s">
        <v>112</v>
      </c>
      <c r="AY191" s="13" t="s">
        <v>134</v>
      </c>
      <c r="BE191" s="161">
        <f>IF(N191="základná",J191,0)</f>
        <v>0</v>
      </c>
      <c r="BF191" s="161">
        <f>IF(N191="znížená",J191,0)</f>
        <v>0</v>
      </c>
      <c r="BG191" s="161">
        <f>IF(N191="zákl. prenesená",J191,0)</f>
        <v>0</v>
      </c>
      <c r="BH191" s="161">
        <f>IF(N191="zníž. prenesená",J191,0)</f>
        <v>0</v>
      </c>
      <c r="BI191" s="161">
        <f>IF(N191="nulová",J191,0)</f>
        <v>0</v>
      </c>
      <c r="BJ191" s="13" t="s">
        <v>112</v>
      </c>
      <c r="BK191" s="161">
        <f>ROUND(I191*H191,2)</f>
        <v>0</v>
      </c>
      <c r="BL191" s="13" t="s">
        <v>159</v>
      </c>
      <c r="BM191" s="160" t="s">
        <v>350</v>
      </c>
    </row>
    <row r="192" spans="2:65" s="1" customFormat="1" ht="33" customHeight="1" x14ac:dyDescent="0.2">
      <c r="B192" s="28"/>
      <c r="C192" s="174" t="s">
        <v>351</v>
      </c>
      <c r="D192" s="174" t="s">
        <v>240</v>
      </c>
      <c r="E192" s="175" t="s">
        <v>352</v>
      </c>
      <c r="F192" s="176" t="s">
        <v>353</v>
      </c>
      <c r="G192" s="177" t="s">
        <v>187</v>
      </c>
      <c r="H192" s="178">
        <v>50.948999999999998</v>
      </c>
      <c r="I192" s="179"/>
      <c r="J192" s="180">
        <f>ROUND(I192*H192,2)</f>
        <v>0</v>
      </c>
      <c r="K192" s="181"/>
      <c r="L192" s="182"/>
      <c r="M192" s="183" t="s">
        <v>1</v>
      </c>
      <c r="N192" s="184" t="s">
        <v>40</v>
      </c>
      <c r="P192" s="158">
        <f>O192*H192</f>
        <v>0</v>
      </c>
      <c r="Q192" s="158">
        <v>2.0000000000000002E-5</v>
      </c>
      <c r="R192" s="158">
        <f>Q192*H192</f>
        <v>1.0189800000000001E-3</v>
      </c>
      <c r="S192" s="158">
        <v>0</v>
      </c>
      <c r="T192" s="159">
        <f>S192*H192</f>
        <v>0</v>
      </c>
      <c r="AR192" s="160" t="s">
        <v>322</v>
      </c>
      <c r="AT192" s="160" t="s">
        <v>240</v>
      </c>
      <c r="AU192" s="160" t="s">
        <v>112</v>
      </c>
      <c r="AY192" s="13" t="s">
        <v>134</v>
      </c>
      <c r="BE192" s="161">
        <f>IF(N192="základná",J192,0)</f>
        <v>0</v>
      </c>
      <c r="BF192" s="161">
        <f>IF(N192="znížená",J192,0)</f>
        <v>0</v>
      </c>
      <c r="BG192" s="161">
        <f>IF(N192="zákl. prenesená",J192,0)</f>
        <v>0</v>
      </c>
      <c r="BH192" s="161">
        <f>IF(N192="zníž. prenesená",J192,0)</f>
        <v>0</v>
      </c>
      <c r="BI192" s="161">
        <f>IF(N192="nulová",J192,0)</f>
        <v>0</v>
      </c>
      <c r="BJ192" s="13" t="s">
        <v>112</v>
      </c>
      <c r="BK192" s="161">
        <f>ROUND(I192*H192,2)</f>
        <v>0</v>
      </c>
      <c r="BL192" s="13" t="s">
        <v>159</v>
      </c>
      <c r="BM192" s="160" t="s">
        <v>354</v>
      </c>
    </row>
    <row r="193" spans="2:65" s="1" customFormat="1" ht="24.2" customHeight="1" x14ac:dyDescent="0.2">
      <c r="B193" s="28"/>
      <c r="C193" s="149" t="s">
        <v>355</v>
      </c>
      <c r="D193" s="149" t="s">
        <v>137</v>
      </c>
      <c r="E193" s="150" t="s">
        <v>356</v>
      </c>
      <c r="F193" s="151" t="s">
        <v>357</v>
      </c>
      <c r="G193" s="152" t="s">
        <v>343</v>
      </c>
      <c r="H193" s="185"/>
      <c r="I193" s="154"/>
      <c r="J193" s="155">
        <f>ROUND(I193*H193,2)</f>
        <v>0</v>
      </c>
      <c r="K193" s="156"/>
      <c r="L193" s="28"/>
      <c r="M193" s="157" t="s">
        <v>1</v>
      </c>
      <c r="N193" s="119" t="s">
        <v>40</v>
      </c>
      <c r="P193" s="158">
        <f>O193*H193</f>
        <v>0</v>
      </c>
      <c r="Q193" s="158">
        <v>0</v>
      </c>
      <c r="R193" s="158">
        <f>Q193*H193</f>
        <v>0</v>
      </c>
      <c r="S193" s="158">
        <v>0</v>
      </c>
      <c r="T193" s="159">
        <f>S193*H193</f>
        <v>0</v>
      </c>
      <c r="AR193" s="160" t="s">
        <v>159</v>
      </c>
      <c r="AT193" s="160" t="s">
        <v>137</v>
      </c>
      <c r="AU193" s="160" t="s">
        <v>112</v>
      </c>
      <c r="AY193" s="13" t="s">
        <v>134</v>
      </c>
      <c r="BE193" s="161">
        <f>IF(N193="základná",J193,0)</f>
        <v>0</v>
      </c>
      <c r="BF193" s="161">
        <f>IF(N193="znížená",J193,0)</f>
        <v>0</v>
      </c>
      <c r="BG193" s="161">
        <f>IF(N193="zákl. prenesená",J193,0)</f>
        <v>0</v>
      </c>
      <c r="BH193" s="161">
        <f>IF(N193="zníž. prenesená",J193,0)</f>
        <v>0</v>
      </c>
      <c r="BI193" s="161">
        <f>IF(N193="nulová",J193,0)</f>
        <v>0</v>
      </c>
      <c r="BJ193" s="13" t="s">
        <v>112</v>
      </c>
      <c r="BK193" s="161">
        <f>ROUND(I193*H193,2)</f>
        <v>0</v>
      </c>
      <c r="BL193" s="13" t="s">
        <v>159</v>
      </c>
      <c r="BM193" s="160" t="s">
        <v>358</v>
      </c>
    </row>
    <row r="194" spans="2:65" s="11" customFormat="1" ht="22.9" customHeight="1" x14ac:dyDescent="0.2">
      <c r="B194" s="138"/>
      <c r="D194" s="139" t="s">
        <v>73</v>
      </c>
      <c r="E194" s="147" t="s">
        <v>359</v>
      </c>
      <c r="F194" s="147" t="s">
        <v>360</v>
      </c>
      <c r="I194" s="141"/>
      <c r="J194" s="148">
        <f>BK194</f>
        <v>0</v>
      </c>
      <c r="L194" s="138"/>
      <c r="M194" s="142"/>
      <c r="P194" s="143">
        <f>SUM(P195:P204)</f>
        <v>0</v>
      </c>
      <c r="R194" s="143">
        <f>SUM(R195:R204)</f>
        <v>7.8185030400000008E-2</v>
      </c>
      <c r="T194" s="144">
        <f>SUM(T195:T204)</f>
        <v>0</v>
      </c>
      <c r="AR194" s="139" t="s">
        <v>112</v>
      </c>
      <c r="AT194" s="145" t="s">
        <v>73</v>
      </c>
      <c r="AU194" s="145" t="s">
        <v>82</v>
      </c>
      <c r="AY194" s="139" t="s">
        <v>134</v>
      </c>
      <c r="BK194" s="146">
        <f>SUM(BK195:BK204)</f>
        <v>0</v>
      </c>
    </row>
    <row r="195" spans="2:65" s="1" customFormat="1" ht="21.75" customHeight="1" x14ac:dyDescent="0.2">
      <c r="B195" s="28"/>
      <c r="C195" s="149" t="s">
        <v>361</v>
      </c>
      <c r="D195" s="149" t="s">
        <v>137</v>
      </c>
      <c r="E195" s="150" t="s">
        <v>362</v>
      </c>
      <c r="F195" s="151" t="s">
        <v>363</v>
      </c>
      <c r="G195" s="152" t="s">
        <v>187</v>
      </c>
      <c r="H195" s="153">
        <v>6.2</v>
      </c>
      <c r="I195" s="154"/>
      <c r="J195" s="155">
        <f t="shared" ref="J195:J204" si="25">ROUND(I195*H195,2)</f>
        <v>0</v>
      </c>
      <c r="K195" s="156"/>
      <c r="L195" s="28"/>
      <c r="M195" s="157" t="s">
        <v>1</v>
      </c>
      <c r="N195" s="119" t="s">
        <v>40</v>
      </c>
      <c r="P195" s="158">
        <f t="shared" ref="P195:P204" si="26">O195*H195</f>
        <v>0</v>
      </c>
      <c r="Q195" s="158">
        <v>8.4492000000000022E-3</v>
      </c>
      <c r="R195" s="158">
        <f t="shared" ref="R195:R204" si="27">Q195*H195</f>
        <v>5.2385040000000015E-2</v>
      </c>
      <c r="S195" s="158">
        <v>0</v>
      </c>
      <c r="T195" s="159">
        <f t="shared" ref="T195:T204" si="28">S195*H195</f>
        <v>0</v>
      </c>
      <c r="AR195" s="160" t="s">
        <v>159</v>
      </c>
      <c r="AT195" s="160" t="s">
        <v>137</v>
      </c>
      <c r="AU195" s="160" t="s">
        <v>112</v>
      </c>
      <c r="AY195" s="13" t="s">
        <v>134</v>
      </c>
      <c r="BE195" s="161">
        <f t="shared" ref="BE195:BE204" si="29">IF(N195="základná",J195,0)</f>
        <v>0</v>
      </c>
      <c r="BF195" s="161">
        <f t="shared" ref="BF195:BF204" si="30">IF(N195="znížená",J195,0)</f>
        <v>0</v>
      </c>
      <c r="BG195" s="161">
        <f t="shared" ref="BG195:BG204" si="31">IF(N195="zákl. prenesená",J195,0)</f>
        <v>0</v>
      </c>
      <c r="BH195" s="161">
        <f t="shared" ref="BH195:BH204" si="32">IF(N195="zníž. prenesená",J195,0)</f>
        <v>0</v>
      </c>
      <c r="BI195" s="161">
        <f t="shared" ref="BI195:BI204" si="33">IF(N195="nulová",J195,0)</f>
        <v>0</v>
      </c>
      <c r="BJ195" s="13" t="s">
        <v>112</v>
      </c>
      <c r="BK195" s="161">
        <f t="shared" ref="BK195:BK204" si="34">ROUND(I195*H195,2)</f>
        <v>0</v>
      </c>
      <c r="BL195" s="13" t="s">
        <v>159</v>
      </c>
      <c r="BM195" s="160" t="s">
        <v>364</v>
      </c>
    </row>
    <row r="196" spans="2:65" s="1" customFormat="1" ht="21.75" customHeight="1" x14ac:dyDescent="0.2">
      <c r="B196" s="28"/>
      <c r="C196" s="149" t="s">
        <v>365</v>
      </c>
      <c r="D196" s="149" t="s">
        <v>137</v>
      </c>
      <c r="E196" s="150" t="s">
        <v>366</v>
      </c>
      <c r="F196" s="151" t="s">
        <v>367</v>
      </c>
      <c r="G196" s="152" t="s">
        <v>187</v>
      </c>
      <c r="H196" s="153">
        <v>4</v>
      </c>
      <c r="I196" s="154"/>
      <c r="J196" s="155">
        <f t="shared" si="25"/>
        <v>0</v>
      </c>
      <c r="K196" s="156"/>
      <c r="L196" s="28"/>
      <c r="M196" s="157" t="s">
        <v>1</v>
      </c>
      <c r="N196" s="119" t="s">
        <v>40</v>
      </c>
      <c r="P196" s="158">
        <f t="shared" si="26"/>
        <v>0</v>
      </c>
      <c r="Q196" s="158">
        <v>4.7462760000000002E-4</v>
      </c>
      <c r="R196" s="158">
        <f t="shared" si="27"/>
        <v>1.8985104000000001E-3</v>
      </c>
      <c r="S196" s="158">
        <v>0</v>
      </c>
      <c r="T196" s="159">
        <f t="shared" si="28"/>
        <v>0</v>
      </c>
      <c r="AR196" s="160" t="s">
        <v>159</v>
      </c>
      <c r="AT196" s="160" t="s">
        <v>137</v>
      </c>
      <c r="AU196" s="160" t="s">
        <v>112</v>
      </c>
      <c r="AY196" s="13" t="s">
        <v>134</v>
      </c>
      <c r="BE196" s="161">
        <f t="shared" si="29"/>
        <v>0</v>
      </c>
      <c r="BF196" s="161">
        <f t="shared" si="30"/>
        <v>0</v>
      </c>
      <c r="BG196" s="161">
        <f t="shared" si="31"/>
        <v>0</v>
      </c>
      <c r="BH196" s="161">
        <f t="shared" si="32"/>
        <v>0</v>
      </c>
      <c r="BI196" s="161">
        <f t="shared" si="33"/>
        <v>0</v>
      </c>
      <c r="BJ196" s="13" t="s">
        <v>112</v>
      </c>
      <c r="BK196" s="161">
        <f t="shared" si="34"/>
        <v>0</v>
      </c>
      <c r="BL196" s="13" t="s">
        <v>159</v>
      </c>
      <c r="BM196" s="160" t="s">
        <v>368</v>
      </c>
    </row>
    <row r="197" spans="2:65" s="1" customFormat="1" ht="21.75" customHeight="1" x14ac:dyDescent="0.2">
      <c r="B197" s="28"/>
      <c r="C197" s="149" t="s">
        <v>369</v>
      </c>
      <c r="D197" s="149" t="s">
        <v>137</v>
      </c>
      <c r="E197" s="150" t="s">
        <v>370</v>
      </c>
      <c r="F197" s="151" t="s">
        <v>371</v>
      </c>
      <c r="G197" s="152" t="s">
        <v>187</v>
      </c>
      <c r="H197" s="153">
        <v>12</v>
      </c>
      <c r="I197" s="154"/>
      <c r="J197" s="155">
        <f t="shared" si="25"/>
        <v>0</v>
      </c>
      <c r="K197" s="156"/>
      <c r="L197" s="28"/>
      <c r="M197" s="157" t="s">
        <v>1</v>
      </c>
      <c r="N197" s="119" t="s">
        <v>40</v>
      </c>
      <c r="P197" s="158">
        <f t="shared" si="26"/>
        <v>0</v>
      </c>
      <c r="Q197" s="158">
        <v>6.3929000000000004E-4</v>
      </c>
      <c r="R197" s="158">
        <f t="shared" si="27"/>
        <v>7.6714800000000005E-3</v>
      </c>
      <c r="S197" s="158">
        <v>0</v>
      </c>
      <c r="T197" s="159">
        <f t="shared" si="28"/>
        <v>0</v>
      </c>
      <c r="AR197" s="160" t="s">
        <v>159</v>
      </c>
      <c r="AT197" s="160" t="s">
        <v>137</v>
      </c>
      <c r="AU197" s="160" t="s">
        <v>112</v>
      </c>
      <c r="AY197" s="13" t="s">
        <v>134</v>
      </c>
      <c r="BE197" s="161">
        <f t="shared" si="29"/>
        <v>0</v>
      </c>
      <c r="BF197" s="161">
        <f t="shared" si="30"/>
        <v>0</v>
      </c>
      <c r="BG197" s="161">
        <f t="shared" si="31"/>
        <v>0</v>
      </c>
      <c r="BH197" s="161">
        <f t="shared" si="32"/>
        <v>0</v>
      </c>
      <c r="BI197" s="161">
        <f t="shared" si="33"/>
        <v>0</v>
      </c>
      <c r="BJ197" s="13" t="s">
        <v>112</v>
      </c>
      <c r="BK197" s="161">
        <f t="shared" si="34"/>
        <v>0</v>
      </c>
      <c r="BL197" s="13" t="s">
        <v>159</v>
      </c>
      <c r="BM197" s="160" t="s">
        <v>372</v>
      </c>
    </row>
    <row r="198" spans="2:65" s="1" customFormat="1" ht="24.2" customHeight="1" x14ac:dyDescent="0.2">
      <c r="B198" s="28"/>
      <c r="C198" s="149" t="s">
        <v>373</v>
      </c>
      <c r="D198" s="149" t="s">
        <v>137</v>
      </c>
      <c r="E198" s="150" t="s">
        <v>374</v>
      </c>
      <c r="F198" s="151" t="s">
        <v>375</v>
      </c>
      <c r="G198" s="152" t="s">
        <v>320</v>
      </c>
      <c r="H198" s="153">
        <v>2</v>
      </c>
      <c r="I198" s="154"/>
      <c r="J198" s="155">
        <f t="shared" si="25"/>
        <v>0</v>
      </c>
      <c r="K198" s="156"/>
      <c r="L198" s="28"/>
      <c r="M198" s="157" t="s">
        <v>1</v>
      </c>
      <c r="N198" s="119" t="s">
        <v>40</v>
      </c>
      <c r="P198" s="158">
        <f t="shared" si="26"/>
        <v>0</v>
      </c>
      <c r="Q198" s="158">
        <v>0</v>
      </c>
      <c r="R198" s="158">
        <f t="shared" si="27"/>
        <v>0</v>
      </c>
      <c r="S198" s="158">
        <v>0</v>
      </c>
      <c r="T198" s="159">
        <f t="shared" si="28"/>
        <v>0</v>
      </c>
      <c r="AR198" s="160" t="s">
        <v>159</v>
      </c>
      <c r="AT198" s="160" t="s">
        <v>137</v>
      </c>
      <c r="AU198" s="160" t="s">
        <v>112</v>
      </c>
      <c r="AY198" s="13" t="s">
        <v>134</v>
      </c>
      <c r="BE198" s="161">
        <f t="shared" si="29"/>
        <v>0</v>
      </c>
      <c r="BF198" s="161">
        <f t="shared" si="30"/>
        <v>0</v>
      </c>
      <c r="BG198" s="161">
        <f t="shared" si="31"/>
        <v>0</v>
      </c>
      <c r="BH198" s="161">
        <f t="shared" si="32"/>
        <v>0</v>
      </c>
      <c r="BI198" s="161">
        <f t="shared" si="33"/>
        <v>0</v>
      </c>
      <c r="BJ198" s="13" t="s">
        <v>112</v>
      </c>
      <c r="BK198" s="161">
        <f t="shared" si="34"/>
        <v>0</v>
      </c>
      <c r="BL198" s="13" t="s">
        <v>159</v>
      </c>
      <c r="BM198" s="160" t="s">
        <v>376</v>
      </c>
    </row>
    <row r="199" spans="2:65" s="1" customFormat="1" ht="24.2" customHeight="1" x14ac:dyDescent="0.2">
      <c r="B199" s="28"/>
      <c r="C199" s="149" t="s">
        <v>377</v>
      </c>
      <c r="D199" s="149" t="s">
        <v>137</v>
      </c>
      <c r="E199" s="150" t="s">
        <v>378</v>
      </c>
      <c r="F199" s="151" t="s">
        <v>379</v>
      </c>
      <c r="G199" s="152" t="s">
        <v>320</v>
      </c>
      <c r="H199" s="153">
        <v>6</v>
      </c>
      <c r="I199" s="154"/>
      <c r="J199" s="155">
        <f t="shared" si="25"/>
        <v>0</v>
      </c>
      <c r="K199" s="156"/>
      <c r="L199" s="28"/>
      <c r="M199" s="157" t="s">
        <v>1</v>
      </c>
      <c r="N199" s="119" t="s">
        <v>40</v>
      </c>
      <c r="P199" s="158">
        <f t="shared" si="26"/>
        <v>0</v>
      </c>
      <c r="Q199" s="158">
        <v>0</v>
      </c>
      <c r="R199" s="158">
        <f t="shared" si="27"/>
        <v>0</v>
      </c>
      <c r="S199" s="158">
        <v>0</v>
      </c>
      <c r="T199" s="159">
        <f t="shared" si="28"/>
        <v>0</v>
      </c>
      <c r="AR199" s="160" t="s">
        <v>159</v>
      </c>
      <c r="AT199" s="160" t="s">
        <v>137</v>
      </c>
      <c r="AU199" s="160" t="s">
        <v>112</v>
      </c>
      <c r="AY199" s="13" t="s">
        <v>134</v>
      </c>
      <c r="BE199" s="161">
        <f t="shared" si="29"/>
        <v>0</v>
      </c>
      <c r="BF199" s="161">
        <f t="shared" si="30"/>
        <v>0</v>
      </c>
      <c r="BG199" s="161">
        <f t="shared" si="31"/>
        <v>0</v>
      </c>
      <c r="BH199" s="161">
        <f t="shared" si="32"/>
        <v>0</v>
      </c>
      <c r="BI199" s="161">
        <f t="shared" si="33"/>
        <v>0</v>
      </c>
      <c r="BJ199" s="13" t="s">
        <v>112</v>
      </c>
      <c r="BK199" s="161">
        <f t="shared" si="34"/>
        <v>0</v>
      </c>
      <c r="BL199" s="13" t="s">
        <v>159</v>
      </c>
      <c r="BM199" s="160" t="s">
        <v>380</v>
      </c>
    </row>
    <row r="200" spans="2:65" s="1" customFormat="1" ht="24.2" customHeight="1" x14ac:dyDescent="0.2">
      <c r="B200" s="28"/>
      <c r="C200" s="149" t="s">
        <v>381</v>
      </c>
      <c r="D200" s="149" t="s">
        <v>137</v>
      </c>
      <c r="E200" s="150" t="s">
        <v>382</v>
      </c>
      <c r="F200" s="151" t="s">
        <v>383</v>
      </c>
      <c r="G200" s="152" t="s">
        <v>384</v>
      </c>
      <c r="H200" s="153">
        <v>2</v>
      </c>
      <c r="I200" s="154"/>
      <c r="J200" s="155">
        <f t="shared" si="25"/>
        <v>0</v>
      </c>
      <c r="K200" s="156"/>
      <c r="L200" s="28"/>
      <c r="M200" s="157" t="s">
        <v>1</v>
      </c>
      <c r="N200" s="119" t="s">
        <v>40</v>
      </c>
      <c r="P200" s="158">
        <f t="shared" si="26"/>
        <v>0</v>
      </c>
      <c r="Q200" s="158">
        <v>1.165E-3</v>
      </c>
      <c r="R200" s="158">
        <f t="shared" si="27"/>
        <v>2.33E-3</v>
      </c>
      <c r="S200" s="158">
        <v>0</v>
      </c>
      <c r="T200" s="159">
        <f t="shared" si="28"/>
        <v>0</v>
      </c>
      <c r="AR200" s="160" t="s">
        <v>159</v>
      </c>
      <c r="AT200" s="160" t="s">
        <v>137</v>
      </c>
      <c r="AU200" s="160" t="s">
        <v>112</v>
      </c>
      <c r="AY200" s="13" t="s">
        <v>134</v>
      </c>
      <c r="BE200" s="161">
        <f t="shared" si="29"/>
        <v>0</v>
      </c>
      <c r="BF200" s="161">
        <f t="shared" si="30"/>
        <v>0</v>
      </c>
      <c r="BG200" s="161">
        <f t="shared" si="31"/>
        <v>0</v>
      </c>
      <c r="BH200" s="161">
        <f t="shared" si="32"/>
        <v>0</v>
      </c>
      <c r="BI200" s="161">
        <f t="shared" si="33"/>
        <v>0</v>
      </c>
      <c r="BJ200" s="13" t="s">
        <v>112</v>
      </c>
      <c r="BK200" s="161">
        <f t="shared" si="34"/>
        <v>0</v>
      </c>
      <c r="BL200" s="13" t="s">
        <v>159</v>
      </c>
      <c r="BM200" s="160" t="s">
        <v>385</v>
      </c>
    </row>
    <row r="201" spans="2:65" s="1" customFormat="1" ht="21.75" customHeight="1" x14ac:dyDescent="0.2">
      <c r="B201" s="28"/>
      <c r="C201" s="174" t="s">
        <v>386</v>
      </c>
      <c r="D201" s="174" t="s">
        <v>240</v>
      </c>
      <c r="E201" s="175" t="s">
        <v>387</v>
      </c>
      <c r="F201" s="176" t="s">
        <v>388</v>
      </c>
      <c r="G201" s="177" t="s">
        <v>384</v>
      </c>
      <c r="H201" s="178">
        <v>2</v>
      </c>
      <c r="I201" s="179"/>
      <c r="J201" s="180">
        <f t="shared" si="25"/>
        <v>0</v>
      </c>
      <c r="K201" s="181"/>
      <c r="L201" s="182"/>
      <c r="M201" s="183" t="s">
        <v>1</v>
      </c>
      <c r="N201" s="184" t="s">
        <v>40</v>
      </c>
      <c r="P201" s="158">
        <f t="shared" si="26"/>
        <v>0</v>
      </c>
      <c r="Q201" s="158">
        <v>3.8700000000000002E-3</v>
      </c>
      <c r="R201" s="158">
        <f t="shared" si="27"/>
        <v>7.7400000000000004E-3</v>
      </c>
      <c r="S201" s="158">
        <v>0</v>
      </c>
      <c r="T201" s="159">
        <f t="shared" si="28"/>
        <v>0</v>
      </c>
      <c r="AR201" s="160" t="s">
        <v>322</v>
      </c>
      <c r="AT201" s="160" t="s">
        <v>240</v>
      </c>
      <c r="AU201" s="160" t="s">
        <v>112</v>
      </c>
      <c r="AY201" s="13" t="s">
        <v>134</v>
      </c>
      <c r="BE201" s="161">
        <f t="shared" si="29"/>
        <v>0</v>
      </c>
      <c r="BF201" s="161">
        <f t="shared" si="30"/>
        <v>0</v>
      </c>
      <c r="BG201" s="161">
        <f t="shared" si="31"/>
        <v>0</v>
      </c>
      <c r="BH201" s="161">
        <f t="shared" si="32"/>
        <v>0</v>
      </c>
      <c r="BI201" s="161">
        <f t="shared" si="33"/>
        <v>0</v>
      </c>
      <c r="BJ201" s="13" t="s">
        <v>112</v>
      </c>
      <c r="BK201" s="161">
        <f t="shared" si="34"/>
        <v>0</v>
      </c>
      <c r="BL201" s="13" t="s">
        <v>159</v>
      </c>
      <c r="BM201" s="160" t="s">
        <v>389</v>
      </c>
    </row>
    <row r="202" spans="2:65" s="1" customFormat="1" ht="21.75" customHeight="1" x14ac:dyDescent="0.2">
      <c r="B202" s="28"/>
      <c r="C202" s="149" t="s">
        <v>390</v>
      </c>
      <c r="D202" s="149" t="s">
        <v>137</v>
      </c>
      <c r="E202" s="150" t="s">
        <v>391</v>
      </c>
      <c r="F202" s="151" t="s">
        <v>392</v>
      </c>
      <c r="G202" s="152" t="s">
        <v>320</v>
      </c>
      <c r="H202" s="153">
        <v>2</v>
      </c>
      <c r="I202" s="154"/>
      <c r="J202" s="155">
        <f t="shared" si="25"/>
        <v>0</v>
      </c>
      <c r="K202" s="156"/>
      <c r="L202" s="28"/>
      <c r="M202" s="157" t="s">
        <v>1</v>
      </c>
      <c r="N202" s="119" t="s">
        <v>40</v>
      </c>
      <c r="P202" s="158">
        <f t="shared" si="26"/>
        <v>0</v>
      </c>
      <c r="Q202" s="158">
        <v>8.0000000000000007E-5</v>
      </c>
      <c r="R202" s="158">
        <f t="shared" si="27"/>
        <v>1.6000000000000001E-4</v>
      </c>
      <c r="S202" s="158">
        <v>0</v>
      </c>
      <c r="T202" s="159">
        <f t="shared" si="28"/>
        <v>0</v>
      </c>
      <c r="AR202" s="160" t="s">
        <v>159</v>
      </c>
      <c r="AT202" s="160" t="s">
        <v>137</v>
      </c>
      <c r="AU202" s="160" t="s">
        <v>112</v>
      </c>
      <c r="AY202" s="13" t="s">
        <v>134</v>
      </c>
      <c r="BE202" s="161">
        <f t="shared" si="29"/>
        <v>0</v>
      </c>
      <c r="BF202" s="161">
        <f t="shared" si="30"/>
        <v>0</v>
      </c>
      <c r="BG202" s="161">
        <f t="shared" si="31"/>
        <v>0</v>
      </c>
      <c r="BH202" s="161">
        <f t="shared" si="32"/>
        <v>0</v>
      </c>
      <c r="BI202" s="161">
        <f t="shared" si="33"/>
        <v>0</v>
      </c>
      <c r="BJ202" s="13" t="s">
        <v>112</v>
      </c>
      <c r="BK202" s="161">
        <f t="shared" si="34"/>
        <v>0</v>
      </c>
      <c r="BL202" s="13" t="s">
        <v>159</v>
      </c>
      <c r="BM202" s="160" t="s">
        <v>393</v>
      </c>
    </row>
    <row r="203" spans="2:65" s="1" customFormat="1" ht="24.2" customHeight="1" x14ac:dyDescent="0.2">
      <c r="B203" s="28"/>
      <c r="C203" s="174" t="s">
        <v>394</v>
      </c>
      <c r="D203" s="174" t="s">
        <v>240</v>
      </c>
      <c r="E203" s="175" t="s">
        <v>395</v>
      </c>
      <c r="F203" s="176" t="s">
        <v>396</v>
      </c>
      <c r="G203" s="177" t="s">
        <v>320</v>
      </c>
      <c r="H203" s="178">
        <v>2</v>
      </c>
      <c r="I203" s="179"/>
      <c r="J203" s="180">
        <f t="shared" si="25"/>
        <v>0</v>
      </c>
      <c r="K203" s="181"/>
      <c r="L203" s="182"/>
      <c r="M203" s="183" t="s">
        <v>1</v>
      </c>
      <c r="N203" s="184" t="s">
        <v>40</v>
      </c>
      <c r="P203" s="158">
        <f t="shared" si="26"/>
        <v>0</v>
      </c>
      <c r="Q203" s="158">
        <v>3.0000000000000001E-3</v>
      </c>
      <c r="R203" s="158">
        <f t="shared" si="27"/>
        <v>6.0000000000000001E-3</v>
      </c>
      <c r="S203" s="158">
        <v>0</v>
      </c>
      <c r="T203" s="159">
        <f t="shared" si="28"/>
        <v>0</v>
      </c>
      <c r="AR203" s="160" t="s">
        <v>322</v>
      </c>
      <c r="AT203" s="160" t="s">
        <v>240</v>
      </c>
      <c r="AU203" s="160" t="s">
        <v>112</v>
      </c>
      <c r="AY203" s="13" t="s">
        <v>134</v>
      </c>
      <c r="BE203" s="161">
        <f t="shared" si="29"/>
        <v>0</v>
      </c>
      <c r="BF203" s="161">
        <f t="shared" si="30"/>
        <v>0</v>
      </c>
      <c r="BG203" s="161">
        <f t="shared" si="31"/>
        <v>0</v>
      </c>
      <c r="BH203" s="161">
        <f t="shared" si="32"/>
        <v>0</v>
      </c>
      <c r="BI203" s="161">
        <f t="shared" si="33"/>
        <v>0</v>
      </c>
      <c r="BJ203" s="13" t="s">
        <v>112</v>
      </c>
      <c r="BK203" s="161">
        <f t="shared" si="34"/>
        <v>0</v>
      </c>
      <c r="BL203" s="13" t="s">
        <v>159</v>
      </c>
      <c r="BM203" s="160" t="s">
        <v>397</v>
      </c>
    </row>
    <row r="204" spans="2:65" s="1" customFormat="1" ht="24.2" customHeight="1" x14ac:dyDescent="0.2">
      <c r="B204" s="28"/>
      <c r="C204" s="149" t="s">
        <v>398</v>
      </c>
      <c r="D204" s="149" t="s">
        <v>137</v>
      </c>
      <c r="E204" s="150" t="s">
        <v>399</v>
      </c>
      <c r="F204" s="151" t="s">
        <v>400</v>
      </c>
      <c r="G204" s="152" t="s">
        <v>343</v>
      </c>
      <c r="H204" s="185"/>
      <c r="I204" s="154"/>
      <c r="J204" s="155">
        <f t="shared" si="25"/>
        <v>0</v>
      </c>
      <c r="K204" s="156"/>
      <c r="L204" s="28"/>
      <c r="M204" s="157" t="s">
        <v>1</v>
      </c>
      <c r="N204" s="119" t="s">
        <v>40</v>
      </c>
      <c r="P204" s="158">
        <f t="shared" si="26"/>
        <v>0</v>
      </c>
      <c r="Q204" s="158">
        <v>0</v>
      </c>
      <c r="R204" s="158">
        <f t="shared" si="27"/>
        <v>0</v>
      </c>
      <c r="S204" s="158">
        <v>0</v>
      </c>
      <c r="T204" s="159">
        <f t="shared" si="28"/>
        <v>0</v>
      </c>
      <c r="AR204" s="160" t="s">
        <v>159</v>
      </c>
      <c r="AT204" s="160" t="s">
        <v>137</v>
      </c>
      <c r="AU204" s="160" t="s">
        <v>112</v>
      </c>
      <c r="AY204" s="13" t="s">
        <v>134</v>
      </c>
      <c r="BE204" s="161">
        <f t="shared" si="29"/>
        <v>0</v>
      </c>
      <c r="BF204" s="161">
        <f t="shared" si="30"/>
        <v>0</v>
      </c>
      <c r="BG204" s="161">
        <f t="shared" si="31"/>
        <v>0</v>
      </c>
      <c r="BH204" s="161">
        <f t="shared" si="32"/>
        <v>0</v>
      </c>
      <c r="BI204" s="161">
        <f t="shared" si="33"/>
        <v>0</v>
      </c>
      <c r="BJ204" s="13" t="s">
        <v>112</v>
      </c>
      <c r="BK204" s="161">
        <f t="shared" si="34"/>
        <v>0</v>
      </c>
      <c r="BL204" s="13" t="s">
        <v>159</v>
      </c>
      <c r="BM204" s="160" t="s">
        <v>401</v>
      </c>
    </row>
    <row r="205" spans="2:65" s="11" customFormat="1" ht="22.9" customHeight="1" x14ac:dyDescent="0.2">
      <c r="B205" s="138"/>
      <c r="D205" s="139" t="s">
        <v>73</v>
      </c>
      <c r="E205" s="147" t="s">
        <v>402</v>
      </c>
      <c r="F205" s="147" t="s">
        <v>403</v>
      </c>
      <c r="I205" s="141"/>
      <c r="J205" s="148">
        <f>BK205</f>
        <v>0</v>
      </c>
      <c r="L205" s="138"/>
      <c r="M205" s="142"/>
      <c r="P205" s="143">
        <f>SUM(P206:P217)</f>
        <v>0</v>
      </c>
      <c r="R205" s="143">
        <f>SUM(R206:R217)</f>
        <v>3.2464164000000004E-2</v>
      </c>
      <c r="T205" s="144">
        <f>SUM(T206:T217)</f>
        <v>0</v>
      </c>
      <c r="AR205" s="139" t="s">
        <v>112</v>
      </c>
      <c r="AT205" s="145" t="s">
        <v>73</v>
      </c>
      <c r="AU205" s="145" t="s">
        <v>82</v>
      </c>
      <c r="AY205" s="139" t="s">
        <v>134</v>
      </c>
      <c r="BK205" s="146">
        <f>SUM(BK206:BK217)</f>
        <v>0</v>
      </c>
    </row>
    <row r="206" spans="2:65" s="1" customFormat="1" ht="24.2" customHeight="1" x14ac:dyDescent="0.2">
      <c r="B206" s="28"/>
      <c r="C206" s="149" t="s">
        <v>404</v>
      </c>
      <c r="D206" s="149" t="s">
        <v>137</v>
      </c>
      <c r="E206" s="150" t="s">
        <v>405</v>
      </c>
      <c r="F206" s="151" t="s">
        <v>406</v>
      </c>
      <c r="G206" s="152" t="s">
        <v>187</v>
      </c>
      <c r="H206" s="153">
        <v>49.95</v>
      </c>
      <c r="I206" s="154"/>
      <c r="J206" s="155">
        <f t="shared" ref="J206:J217" si="35">ROUND(I206*H206,2)</f>
        <v>0</v>
      </c>
      <c r="K206" s="156"/>
      <c r="L206" s="28"/>
      <c r="M206" s="157" t="s">
        <v>1</v>
      </c>
      <c r="N206" s="119" t="s">
        <v>40</v>
      </c>
      <c r="P206" s="158">
        <f t="shared" ref="P206:P217" si="36">O206*H206</f>
        <v>0</v>
      </c>
      <c r="Q206" s="158">
        <v>3.8220000000000002E-4</v>
      </c>
      <c r="R206" s="158">
        <f t="shared" ref="R206:R217" si="37">Q206*H206</f>
        <v>1.9090890000000003E-2</v>
      </c>
      <c r="S206" s="158">
        <v>0</v>
      </c>
      <c r="T206" s="159">
        <f t="shared" ref="T206:T217" si="38">S206*H206</f>
        <v>0</v>
      </c>
      <c r="AR206" s="160" t="s">
        <v>159</v>
      </c>
      <c r="AT206" s="160" t="s">
        <v>137</v>
      </c>
      <c r="AU206" s="160" t="s">
        <v>112</v>
      </c>
      <c r="AY206" s="13" t="s">
        <v>134</v>
      </c>
      <c r="BE206" s="161">
        <f t="shared" ref="BE206:BE217" si="39">IF(N206="základná",J206,0)</f>
        <v>0</v>
      </c>
      <c r="BF206" s="161">
        <f t="shared" ref="BF206:BF217" si="40">IF(N206="znížená",J206,0)</f>
        <v>0</v>
      </c>
      <c r="BG206" s="161">
        <f t="shared" ref="BG206:BG217" si="41">IF(N206="zákl. prenesená",J206,0)</f>
        <v>0</v>
      </c>
      <c r="BH206" s="161">
        <f t="shared" ref="BH206:BH217" si="42">IF(N206="zníž. prenesená",J206,0)</f>
        <v>0</v>
      </c>
      <c r="BI206" s="161">
        <f t="shared" ref="BI206:BI217" si="43">IF(N206="nulová",J206,0)</f>
        <v>0</v>
      </c>
      <c r="BJ206" s="13" t="s">
        <v>112</v>
      </c>
      <c r="BK206" s="161">
        <f t="shared" ref="BK206:BK217" si="44">ROUND(I206*H206,2)</f>
        <v>0</v>
      </c>
      <c r="BL206" s="13" t="s">
        <v>159</v>
      </c>
      <c r="BM206" s="160" t="s">
        <v>407</v>
      </c>
    </row>
    <row r="207" spans="2:65" s="1" customFormat="1" ht="24.2" customHeight="1" x14ac:dyDescent="0.2">
      <c r="B207" s="28"/>
      <c r="C207" s="149" t="s">
        <v>408</v>
      </c>
      <c r="D207" s="149" t="s">
        <v>137</v>
      </c>
      <c r="E207" s="150" t="s">
        <v>409</v>
      </c>
      <c r="F207" s="151" t="s">
        <v>410</v>
      </c>
      <c r="G207" s="152" t="s">
        <v>320</v>
      </c>
      <c r="H207" s="153">
        <v>6</v>
      </c>
      <c r="I207" s="154"/>
      <c r="J207" s="155">
        <f t="shared" si="35"/>
        <v>0</v>
      </c>
      <c r="K207" s="156"/>
      <c r="L207" s="28"/>
      <c r="M207" s="157" t="s">
        <v>1</v>
      </c>
      <c r="N207" s="119" t="s">
        <v>40</v>
      </c>
      <c r="P207" s="158">
        <f t="shared" si="36"/>
        <v>0</v>
      </c>
      <c r="Q207" s="158">
        <v>3.7039999999999998E-5</v>
      </c>
      <c r="R207" s="158">
        <f t="shared" si="37"/>
        <v>2.2223999999999999E-4</v>
      </c>
      <c r="S207" s="158">
        <v>0</v>
      </c>
      <c r="T207" s="159">
        <f t="shared" si="38"/>
        <v>0</v>
      </c>
      <c r="AR207" s="160" t="s">
        <v>159</v>
      </c>
      <c r="AT207" s="160" t="s">
        <v>137</v>
      </c>
      <c r="AU207" s="160" t="s">
        <v>112</v>
      </c>
      <c r="AY207" s="13" t="s">
        <v>134</v>
      </c>
      <c r="BE207" s="161">
        <f t="shared" si="39"/>
        <v>0</v>
      </c>
      <c r="BF207" s="161">
        <f t="shared" si="40"/>
        <v>0</v>
      </c>
      <c r="BG207" s="161">
        <f t="shared" si="41"/>
        <v>0</v>
      </c>
      <c r="BH207" s="161">
        <f t="shared" si="42"/>
        <v>0</v>
      </c>
      <c r="BI207" s="161">
        <f t="shared" si="43"/>
        <v>0</v>
      </c>
      <c r="BJ207" s="13" t="s">
        <v>112</v>
      </c>
      <c r="BK207" s="161">
        <f t="shared" si="44"/>
        <v>0</v>
      </c>
      <c r="BL207" s="13" t="s">
        <v>159</v>
      </c>
      <c r="BM207" s="160" t="s">
        <v>411</v>
      </c>
    </row>
    <row r="208" spans="2:65" s="1" customFormat="1" ht="33" customHeight="1" x14ac:dyDescent="0.2">
      <c r="B208" s="28"/>
      <c r="C208" s="174" t="s">
        <v>412</v>
      </c>
      <c r="D208" s="174" t="s">
        <v>240</v>
      </c>
      <c r="E208" s="175" t="s">
        <v>413</v>
      </c>
      <c r="F208" s="176" t="s">
        <v>414</v>
      </c>
      <c r="G208" s="177" t="s">
        <v>320</v>
      </c>
      <c r="H208" s="178">
        <v>6</v>
      </c>
      <c r="I208" s="179"/>
      <c r="J208" s="180">
        <f t="shared" si="35"/>
        <v>0</v>
      </c>
      <c r="K208" s="181"/>
      <c r="L208" s="182"/>
      <c r="M208" s="183" t="s">
        <v>1</v>
      </c>
      <c r="N208" s="184" t="s">
        <v>40</v>
      </c>
      <c r="P208" s="158">
        <f t="shared" si="36"/>
        <v>0</v>
      </c>
      <c r="Q208" s="158">
        <v>1.3999999999999999E-4</v>
      </c>
      <c r="R208" s="158">
        <f t="shared" si="37"/>
        <v>8.3999999999999993E-4</v>
      </c>
      <c r="S208" s="158">
        <v>0</v>
      </c>
      <c r="T208" s="159">
        <f t="shared" si="38"/>
        <v>0</v>
      </c>
      <c r="AR208" s="160" t="s">
        <v>322</v>
      </c>
      <c r="AT208" s="160" t="s">
        <v>240</v>
      </c>
      <c r="AU208" s="160" t="s">
        <v>112</v>
      </c>
      <c r="AY208" s="13" t="s">
        <v>134</v>
      </c>
      <c r="BE208" s="161">
        <f t="shared" si="39"/>
        <v>0</v>
      </c>
      <c r="BF208" s="161">
        <f t="shared" si="40"/>
        <v>0</v>
      </c>
      <c r="BG208" s="161">
        <f t="shared" si="41"/>
        <v>0</v>
      </c>
      <c r="BH208" s="161">
        <f t="shared" si="42"/>
        <v>0</v>
      </c>
      <c r="BI208" s="161">
        <f t="shared" si="43"/>
        <v>0</v>
      </c>
      <c r="BJ208" s="13" t="s">
        <v>112</v>
      </c>
      <c r="BK208" s="161">
        <f t="shared" si="44"/>
        <v>0</v>
      </c>
      <c r="BL208" s="13" t="s">
        <v>159</v>
      </c>
      <c r="BM208" s="160" t="s">
        <v>415</v>
      </c>
    </row>
    <row r="209" spans="2:65" s="1" customFormat="1" ht="24.2" customHeight="1" x14ac:dyDescent="0.2">
      <c r="B209" s="28"/>
      <c r="C209" s="149" t="s">
        <v>416</v>
      </c>
      <c r="D209" s="149" t="s">
        <v>137</v>
      </c>
      <c r="E209" s="150" t="s">
        <v>417</v>
      </c>
      <c r="F209" s="151" t="s">
        <v>418</v>
      </c>
      <c r="G209" s="152" t="s">
        <v>419</v>
      </c>
      <c r="H209" s="153">
        <v>4</v>
      </c>
      <c r="I209" s="154"/>
      <c r="J209" s="155">
        <f t="shared" si="35"/>
        <v>0</v>
      </c>
      <c r="K209" s="156"/>
      <c r="L209" s="28"/>
      <c r="M209" s="157" t="s">
        <v>1</v>
      </c>
      <c r="N209" s="119" t="s">
        <v>40</v>
      </c>
      <c r="P209" s="158">
        <f t="shared" si="36"/>
        <v>0</v>
      </c>
      <c r="Q209" s="158">
        <v>5.704000000000001E-5</v>
      </c>
      <c r="R209" s="158">
        <f t="shared" si="37"/>
        <v>2.2816000000000004E-4</v>
      </c>
      <c r="S209" s="158">
        <v>0</v>
      </c>
      <c r="T209" s="159">
        <f t="shared" si="38"/>
        <v>0</v>
      </c>
      <c r="AR209" s="160" t="s">
        <v>159</v>
      </c>
      <c r="AT209" s="160" t="s">
        <v>137</v>
      </c>
      <c r="AU209" s="160" t="s">
        <v>112</v>
      </c>
      <c r="AY209" s="13" t="s">
        <v>134</v>
      </c>
      <c r="BE209" s="161">
        <f t="shared" si="39"/>
        <v>0</v>
      </c>
      <c r="BF209" s="161">
        <f t="shared" si="40"/>
        <v>0</v>
      </c>
      <c r="BG209" s="161">
        <f t="shared" si="41"/>
        <v>0</v>
      </c>
      <c r="BH209" s="161">
        <f t="shared" si="42"/>
        <v>0</v>
      </c>
      <c r="BI209" s="161">
        <f t="shared" si="43"/>
        <v>0</v>
      </c>
      <c r="BJ209" s="13" t="s">
        <v>112</v>
      </c>
      <c r="BK209" s="161">
        <f t="shared" si="44"/>
        <v>0</v>
      </c>
      <c r="BL209" s="13" t="s">
        <v>159</v>
      </c>
      <c r="BM209" s="160" t="s">
        <v>420</v>
      </c>
    </row>
    <row r="210" spans="2:65" s="1" customFormat="1" ht="33" customHeight="1" x14ac:dyDescent="0.2">
      <c r="B210" s="28"/>
      <c r="C210" s="174" t="s">
        <v>421</v>
      </c>
      <c r="D210" s="174" t="s">
        <v>240</v>
      </c>
      <c r="E210" s="175" t="s">
        <v>413</v>
      </c>
      <c r="F210" s="176" t="s">
        <v>414</v>
      </c>
      <c r="G210" s="177" t="s">
        <v>320</v>
      </c>
      <c r="H210" s="178">
        <v>4</v>
      </c>
      <c r="I210" s="179"/>
      <c r="J210" s="180">
        <f t="shared" si="35"/>
        <v>0</v>
      </c>
      <c r="K210" s="181"/>
      <c r="L210" s="182"/>
      <c r="M210" s="183" t="s">
        <v>1</v>
      </c>
      <c r="N210" s="184" t="s">
        <v>40</v>
      </c>
      <c r="P210" s="158">
        <f t="shared" si="36"/>
        <v>0</v>
      </c>
      <c r="Q210" s="158">
        <v>1.3999999999999999E-4</v>
      </c>
      <c r="R210" s="158">
        <f t="shared" si="37"/>
        <v>5.5999999999999995E-4</v>
      </c>
      <c r="S210" s="158">
        <v>0</v>
      </c>
      <c r="T210" s="159">
        <f t="shared" si="38"/>
        <v>0</v>
      </c>
      <c r="AR210" s="160" t="s">
        <v>322</v>
      </c>
      <c r="AT210" s="160" t="s">
        <v>240</v>
      </c>
      <c r="AU210" s="160" t="s">
        <v>112</v>
      </c>
      <c r="AY210" s="13" t="s">
        <v>134</v>
      </c>
      <c r="BE210" s="161">
        <f t="shared" si="39"/>
        <v>0</v>
      </c>
      <c r="BF210" s="161">
        <f t="shared" si="40"/>
        <v>0</v>
      </c>
      <c r="BG210" s="161">
        <f t="shared" si="41"/>
        <v>0</v>
      </c>
      <c r="BH210" s="161">
        <f t="shared" si="42"/>
        <v>0</v>
      </c>
      <c r="BI210" s="161">
        <f t="shared" si="43"/>
        <v>0</v>
      </c>
      <c r="BJ210" s="13" t="s">
        <v>112</v>
      </c>
      <c r="BK210" s="161">
        <f t="shared" si="44"/>
        <v>0</v>
      </c>
      <c r="BL210" s="13" t="s">
        <v>159</v>
      </c>
      <c r="BM210" s="160" t="s">
        <v>422</v>
      </c>
    </row>
    <row r="211" spans="2:65" s="1" customFormat="1" ht="24.2" customHeight="1" x14ac:dyDescent="0.2">
      <c r="B211" s="28"/>
      <c r="C211" s="149" t="s">
        <v>423</v>
      </c>
      <c r="D211" s="149" t="s">
        <v>137</v>
      </c>
      <c r="E211" s="150" t="s">
        <v>424</v>
      </c>
      <c r="F211" s="151" t="s">
        <v>425</v>
      </c>
      <c r="G211" s="152" t="s">
        <v>320</v>
      </c>
      <c r="H211" s="153">
        <v>6</v>
      </c>
      <c r="I211" s="154"/>
      <c r="J211" s="155">
        <f t="shared" si="35"/>
        <v>0</v>
      </c>
      <c r="K211" s="156"/>
      <c r="L211" s="28"/>
      <c r="M211" s="157" t="s">
        <v>1</v>
      </c>
      <c r="N211" s="119" t="s">
        <v>40</v>
      </c>
      <c r="P211" s="158">
        <f t="shared" si="36"/>
        <v>0</v>
      </c>
      <c r="Q211" s="158">
        <v>2.2670000000000005E-5</v>
      </c>
      <c r="R211" s="158">
        <f t="shared" si="37"/>
        <v>1.3602000000000004E-4</v>
      </c>
      <c r="S211" s="158">
        <v>0</v>
      </c>
      <c r="T211" s="159">
        <f t="shared" si="38"/>
        <v>0</v>
      </c>
      <c r="AR211" s="160" t="s">
        <v>159</v>
      </c>
      <c r="AT211" s="160" t="s">
        <v>137</v>
      </c>
      <c r="AU211" s="160" t="s">
        <v>112</v>
      </c>
      <c r="AY211" s="13" t="s">
        <v>134</v>
      </c>
      <c r="BE211" s="161">
        <f t="shared" si="39"/>
        <v>0</v>
      </c>
      <c r="BF211" s="161">
        <f t="shared" si="40"/>
        <v>0</v>
      </c>
      <c r="BG211" s="161">
        <f t="shared" si="41"/>
        <v>0</v>
      </c>
      <c r="BH211" s="161">
        <f t="shared" si="42"/>
        <v>0</v>
      </c>
      <c r="BI211" s="161">
        <f t="shared" si="43"/>
        <v>0</v>
      </c>
      <c r="BJ211" s="13" t="s">
        <v>112</v>
      </c>
      <c r="BK211" s="161">
        <f t="shared" si="44"/>
        <v>0</v>
      </c>
      <c r="BL211" s="13" t="s">
        <v>159</v>
      </c>
      <c r="BM211" s="160" t="s">
        <v>426</v>
      </c>
    </row>
    <row r="212" spans="2:65" s="1" customFormat="1" ht="16.5" customHeight="1" x14ac:dyDescent="0.2">
      <c r="B212" s="28"/>
      <c r="C212" s="174" t="s">
        <v>427</v>
      </c>
      <c r="D212" s="174" t="s">
        <v>240</v>
      </c>
      <c r="E212" s="175" t="s">
        <v>428</v>
      </c>
      <c r="F212" s="176" t="s">
        <v>429</v>
      </c>
      <c r="G212" s="177" t="s">
        <v>320</v>
      </c>
      <c r="H212" s="178">
        <v>6</v>
      </c>
      <c r="I212" s="179"/>
      <c r="J212" s="180">
        <f t="shared" si="35"/>
        <v>0</v>
      </c>
      <c r="K212" s="181"/>
      <c r="L212" s="182"/>
      <c r="M212" s="183" t="s">
        <v>1</v>
      </c>
      <c r="N212" s="184" t="s">
        <v>40</v>
      </c>
      <c r="P212" s="158">
        <f t="shared" si="36"/>
        <v>0</v>
      </c>
      <c r="Q212" s="158">
        <v>8.0000000000000007E-5</v>
      </c>
      <c r="R212" s="158">
        <f t="shared" si="37"/>
        <v>4.8000000000000007E-4</v>
      </c>
      <c r="S212" s="158">
        <v>0</v>
      </c>
      <c r="T212" s="159">
        <f t="shared" si="38"/>
        <v>0</v>
      </c>
      <c r="AR212" s="160" t="s">
        <v>322</v>
      </c>
      <c r="AT212" s="160" t="s">
        <v>240</v>
      </c>
      <c r="AU212" s="160" t="s">
        <v>112</v>
      </c>
      <c r="AY212" s="13" t="s">
        <v>134</v>
      </c>
      <c r="BE212" s="161">
        <f t="shared" si="39"/>
        <v>0</v>
      </c>
      <c r="BF212" s="161">
        <f t="shared" si="40"/>
        <v>0</v>
      </c>
      <c r="BG212" s="161">
        <f t="shared" si="41"/>
        <v>0</v>
      </c>
      <c r="BH212" s="161">
        <f t="shared" si="42"/>
        <v>0</v>
      </c>
      <c r="BI212" s="161">
        <f t="shared" si="43"/>
        <v>0</v>
      </c>
      <c r="BJ212" s="13" t="s">
        <v>112</v>
      </c>
      <c r="BK212" s="161">
        <f t="shared" si="44"/>
        <v>0</v>
      </c>
      <c r="BL212" s="13" t="s">
        <v>159</v>
      </c>
      <c r="BM212" s="160" t="s">
        <v>430</v>
      </c>
    </row>
    <row r="213" spans="2:65" s="1" customFormat="1" ht="24.2" customHeight="1" x14ac:dyDescent="0.2">
      <c r="B213" s="28"/>
      <c r="C213" s="149" t="s">
        <v>431</v>
      </c>
      <c r="D213" s="149" t="s">
        <v>137</v>
      </c>
      <c r="E213" s="150" t="s">
        <v>432</v>
      </c>
      <c r="F213" s="151" t="s">
        <v>433</v>
      </c>
      <c r="G213" s="152" t="s">
        <v>320</v>
      </c>
      <c r="H213" s="153">
        <v>4</v>
      </c>
      <c r="I213" s="154"/>
      <c r="J213" s="155">
        <f t="shared" si="35"/>
        <v>0</v>
      </c>
      <c r="K213" s="156"/>
      <c r="L213" s="28"/>
      <c r="M213" s="157" t="s">
        <v>1</v>
      </c>
      <c r="N213" s="119" t="s">
        <v>40</v>
      </c>
      <c r="P213" s="158">
        <f t="shared" si="36"/>
        <v>0</v>
      </c>
      <c r="Q213" s="158">
        <v>2.2670000000000005E-5</v>
      </c>
      <c r="R213" s="158">
        <f t="shared" si="37"/>
        <v>9.0680000000000019E-5</v>
      </c>
      <c r="S213" s="158">
        <v>0</v>
      </c>
      <c r="T213" s="159">
        <f t="shared" si="38"/>
        <v>0</v>
      </c>
      <c r="AR213" s="160" t="s">
        <v>159</v>
      </c>
      <c r="AT213" s="160" t="s">
        <v>137</v>
      </c>
      <c r="AU213" s="160" t="s">
        <v>112</v>
      </c>
      <c r="AY213" s="13" t="s">
        <v>134</v>
      </c>
      <c r="BE213" s="161">
        <f t="shared" si="39"/>
        <v>0</v>
      </c>
      <c r="BF213" s="161">
        <f t="shared" si="40"/>
        <v>0</v>
      </c>
      <c r="BG213" s="161">
        <f t="shared" si="41"/>
        <v>0</v>
      </c>
      <c r="BH213" s="161">
        <f t="shared" si="42"/>
        <v>0</v>
      </c>
      <c r="BI213" s="161">
        <f t="shared" si="43"/>
        <v>0</v>
      </c>
      <c r="BJ213" s="13" t="s">
        <v>112</v>
      </c>
      <c r="BK213" s="161">
        <f t="shared" si="44"/>
        <v>0</v>
      </c>
      <c r="BL213" s="13" t="s">
        <v>159</v>
      </c>
      <c r="BM213" s="160" t="s">
        <v>434</v>
      </c>
    </row>
    <row r="214" spans="2:65" s="1" customFormat="1" ht="21.75" customHeight="1" x14ac:dyDescent="0.2">
      <c r="B214" s="28"/>
      <c r="C214" s="174" t="s">
        <v>435</v>
      </c>
      <c r="D214" s="174" t="s">
        <v>240</v>
      </c>
      <c r="E214" s="175" t="s">
        <v>436</v>
      </c>
      <c r="F214" s="176" t="s">
        <v>437</v>
      </c>
      <c r="G214" s="177" t="s">
        <v>320</v>
      </c>
      <c r="H214" s="178">
        <v>4</v>
      </c>
      <c r="I214" s="179"/>
      <c r="J214" s="180">
        <f t="shared" si="35"/>
        <v>0</v>
      </c>
      <c r="K214" s="181"/>
      <c r="L214" s="182"/>
      <c r="M214" s="183" t="s">
        <v>1</v>
      </c>
      <c r="N214" s="184" t="s">
        <v>40</v>
      </c>
      <c r="P214" s="158">
        <f t="shared" si="36"/>
        <v>0</v>
      </c>
      <c r="Q214" s="158">
        <v>2.5000000000000001E-4</v>
      </c>
      <c r="R214" s="158">
        <f t="shared" si="37"/>
        <v>1E-3</v>
      </c>
      <c r="S214" s="158">
        <v>0</v>
      </c>
      <c r="T214" s="159">
        <f t="shared" si="38"/>
        <v>0</v>
      </c>
      <c r="AR214" s="160" t="s">
        <v>322</v>
      </c>
      <c r="AT214" s="160" t="s">
        <v>240</v>
      </c>
      <c r="AU214" s="160" t="s">
        <v>112</v>
      </c>
      <c r="AY214" s="13" t="s">
        <v>134</v>
      </c>
      <c r="BE214" s="161">
        <f t="shared" si="39"/>
        <v>0</v>
      </c>
      <c r="BF214" s="161">
        <f t="shared" si="40"/>
        <v>0</v>
      </c>
      <c r="BG214" s="161">
        <f t="shared" si="41"/>
        <v>0</v>
      </c>
      <c r="BH214" s="161">
        <f t="shared" si="42"/>
        <v>0</v>
      </c>
      <c r="BI214" s="161">
        <f t="shared" si="43"/>
        <v>0</v>
      </c>
      <c r="BJ214" s="13" t="s">
        <v>112</v>
      </c>
      <c r="BK214" s="161">
        <f t="shared" si="44"/>
        <v>0</v>
      </c>
      <c r="BL214" s="13" t="s">
        <v>159</v>
      </c>
      <c r="BM214" s="160" t="s">
        <v>438</v>
      </c>
    </row>
    <row r="215" spans="2:65" s="1" customFormat="1" ht="24.2" customHeight="1" x14ac:dyDescent="0.2">
      <c r="B215" s="28"/>
      <c r="C215" s="149" t="s">
        <v>439</v>
      </c>
      <c r="D215" s="149" t="s">
        <v>137</v>
      </c>
      <c r="E215" s="150" t="s">
        <v>440</v>
      </c>
      <c r="F215" s="151" t="s">
        <v>441</v>
      </c>
      <c r="G215" s="152" t="s">
        <v>187</v>
      </c>
      <c r="H215" s="153">
        <v>49.95</v>
      </c>
      <c r="I215" s="154"/>
      <c r="J215" s="155">
        <f t="shared" si="35"/>
        <v>0</v>
      </c>
      <c r="K215" s="156"/>
      <c r="L215" s="28"/>
      <c r="M215" s="157" t="s">
        <v>1</v>
      </c>
      <c r="N215" s="119" t="s">
        <v>40</v>
      </c>
      <c r="P215" s="158">
        <f t="shared" si="36"/>
        <v>0</v>
      </c>
      <c r="Q215" s="158">
        <v>1.8652E-4</v>
      </c>
      <c r="R215" s="158">
        <f t="shared" si="37"/>
        <v>9.3166740000000005E-3</v>
      </c>
      <c r="S215" s="158">
        <v>0</v>
      </c>
      <c r="T215" s="159">
        <f t="shared" si="38"/>
        <v>0</v>
      </c>
      <c r="AR215" s="160" t="s">
        <v>159</v>
      </c>
      <c r="AT215" s="160" t="s">
        <v>137</v>
      </c>
      <c r="AU215" s="160" t="s">
        <v>112</v>
      </c>
      <c r="AY215" s="13" t="s">
        <v>134</v>
      </c>
      <c r="BE215" s="161">
        <f t="shared" si="39"/>
        <v>0</v>
      </c>
      <c r="BF215" s="161">
        <f t="shared" si="40"/>
        <v>0</v>
      </c>
      <c r="BG215" s="161">
        <f t="shared" si="41"/>
        <v>0</v>
      </c>
      <c r="BH215" s="161">
        <f t="shared" si="42"/>
        <v>0</v>
      </c>
      <c r="BI215" s="161">
        <f t="shared" si="43"/>
        <v>0</v>
      </c>
      <c r="BJ215" s="13" t="s">
        <v>112</v>
      </c>
      <c r="BK215" s="161">
        <f t="shared" si="44"/>
        <v>0</v>
      </c>
      <c r="BL215" s="13" t="s">
        <v>159</v>
      </c>
      <c r="BM215" s="160" t="s">
        <v>442</v>
      </c>
    </row>
    <row r="216" spans="2:65" s="1" customFormat="1" ht="24.2" customHeight="1" x14ac:dyDescent="0.2">
      <c r="B216" s="28"/>
      <c r="C216" s="149" t="s">
        <v>443</v>
      </c>
      <c r="D216" s="149" t="s">
        <v>137</v>
      </c>
      <c r="E216" s="150" t="s">
        <v>444</v>
      </c>
      <c r="F216" s="151" t="s">
        <v>445</v>
      </c>
      <c r="G216" s="152" t="s">
        <v>187</v>
      </c>
      <c r="H216" s="153">
        <v>49.95</v>
      </c>
      <c r="I216" s="154"/>
      <c r="J216" s="155">
        <f t="shared" si="35"/>
        <v>0</v>
      </c>
      <c r="K216" s="156"/>
      <c r="L216" s="28"/>
      <c r="M216" s="157" t="s">
        <v>1</v>
      </c>
      <c r="N216" s="119" t="s">
        <v>40</v>
      </c>
      <c r="P216" s="158">
        <f t="shared" si="36"/>
        <v>0</v>
      </c>
      <c r="Q216" s="158">
        <v>1.0000000000000001E-5</v>
      </c>
      <c r="R216" s="158">
        <f t="shared" si="37"/>
        <v>4.9950000000000005E-4</v>
      </c>
      <c r="S216" s="158">
        <v>0</v>
      </c>
      <c r="T216" s="159">
        <f t="shared" si="38"/>
        <v>0</v>
      </c>
      <c r="AR216" s="160" t="s">
        <v>159</v>
      </c>
      <c r="AT216" s="160" t="s">
        <v>137</v>
      </c>
      <c r="AU216" s="160" t="s">
        <v>112</v>
      </c>
      <c r="AY216" s="13" t="s">
        <v>134</v>
      </c>
      <c r="BE216" s="161">
        <f t="shared" si="39"/>
        <v>0</v>
      </c>
      <c r="BF216" s="161">
        <f t="shared" si="40"/>
        <v>0</v>
      </c>
      <c r="BG216" s="161">
        <f t="shared" si="41"/>
        <v>0</v>
      </c>
      <c r="BH216" s="161">
        <f t="shared" si="42"/>
        <v>0</v>
      </c>
      <c r="BI216" s="161">
        <f t="shared" si="43"/>
        <v>0</v>
      </c>
      <c r="BJ216" s="13" t="s">
        <v>112</v>
      </c>
      <c r="BK216" s="161">
        <f t="shared" si="44"/>
        <v>0</v>
      </c>
      <c r="BL216" s="13" t="s">
        <v>159</v>
      </c>
      <c r="BM216" s="160" t="s">
        <v>446</v>
      </c>
    </row>
    <row r="217" spans="2:65" s="1" customFormat="1" ht="24.2" customHeight="1" x14ac:dyDescent="0.2">
      <c r="B217" s="28"/>
      <c r="C217" s="149" t="s">
        <v>447</v>
      </c>
      <c r="D217" s="149" t="s">
        <v>137</v>
      </c>
      <c r="E217" s="150" t="s">
        <v>448</v>
      </c>
      <c r="F217" s="151" t="s">
        <v>449</v>
      </c>
      <c r="G217" s="152" t="s">
        <v>343</v>
      </c>
      <c r="H217" s="185"/>
      <c r="I217" s="154"/>
      <c r="J217" s="155">
        <f t="shared" si="35"/>
        <v>0</v>
      </c>
      <c r="K217" s="156"/>
      <c r="L217" s="28"/>
      <c r="M217" s="157" t="s">
        <v>1</v>
      </c>
      <c r="N217" s="119" t="s">
        <v>40</v>
      </c>
      <c r="P217" s="158">
        <f t="shared" si="36"/>
        <v>0</v>
      </c>
      <c r="Q217" s="158">
        <v>0</v>
      </c>
      <c r="R217" s="158">
        <f t="shared" si="37"/>
        <v>0</v>
      </c>
      <c r="S217" s="158">
        <v>0</v>
      </c>
      <c r="T217" s="159">
        <f t="shared" si="38"/>
        <v>0</v>
      </c>
      <c r="AR217" s="160" t="s">
        <v>159</v>
      </c>
      <c r="AT217" s="160" t="s">
        <v>137</v>
      </c>
      <c r="AU217" s="160" t="s">
        <v>112</v>
      </c>
      <c r="AY217" s="13" t="s">
        <v>134</v>
      </c>
      <c r="BE217" s="161">
        <f t="shared" si="39"/>
        <v>0</v>
      </c>
      <c r="BF217" s="161">
        <f t="shared" si="40"/>
        <v>0</v>
      </c>
      <c r="BG217" s="161">
        <f t="shared" si="41"/>
        <v>0</v>
      </c>
      <c r="BH217" s="161">
        <f t="shared" si="42"/>
        <v>0</v>
      </c>
      <c r="BI217" s="161">
        <f t="shared" si="43"/>
        <v>0</v>
      </c>
      <c r="BJ217" s="13" t="s">
        <v>112</v>
      </c>
      <c r="BK217" s="161">
        <f t="shared" si="44"/>
        <v>0</v>
      </c>
      <c r="BL217" s="13" t="s">
        <v>159</v>
      </c>
      <c r="BM217" s="160" t="s">
        <v>450</v>
      </c>
    </row>
    <row r="218" spans="2:65" s="11" customFormat="1" ht="22.9" customHeight="1" x14ac:dyDescent="0.2">
      <c r="B218" s="138"/>
      <c r="D218" s="139" t="s">
        <v>73</v>
      </c>
      <c r="E218" s="147" t="s">
        <v>451</v>
      </c>
      <c r="F218" s="147" t="s">
        <v>452</v>
      </c>
      <c r="I218" s="141"/>
      <c r="J218" s="148">
        <f>BK218</f>
        <v>0</v>
      </c>
      <c r="L218" s="138"/>
      <c r="M218" s="142"/>
      <c r="P218" s="143">
        <f>SUM(P219:P228)</f>
        <v>0</v>
      </c>
      <c r="R218" s="143">
        <f>SUM(R219:R228)</f>
        <v>9.9360760000000007E-4</v>
      </c>
      <c r="T218" s="144">
        <f>SUM(T219:T228)</f>
        <v>1.3739999999999999E-2</v>
      </c>
      <c r="AR218" s="139" t="s">
        <v>112</v>
      </c>
      <c r="AT218" s="145" t="s">
        <v>73</v>
      </c>
      <c r="AU218" s="145" t="s">
        <v>82</v>
      </c>
      <c r="AY218" s="139" t="s">
        <v>134</v>
      </c>
      <c r="BK218" s="146">
        <f>SUM(BK219:BK228)</f>
        <v>0</v>
      </c>
    </row>
    <row r="219" spans="2:65" s="1" customFormat="1" ht="24.2" customHeight="1" x14ac:dyDescent="0.2">
      <c r="B219" s="28"/>
      <c r="C219" s="149" t="s">
        <v>453</v>
      </c>
      <c r="D219" s="149" t="s">
        <v>137</v>
      </c>
      <c r="E219" s="150" t="s">
        <v>454</v>
      </c>
      <c r="F219" s="151" t="s">
        <v>455</v>
      </c>
      <c r="G219" s="152" t="s">
        <v>384</v>
      </c>
      <c r="H219" s="153">
        <v>2</v>
      </c>
      <c r="I219" s="154"/>
      <c r="J219" s="155">
        <f t="shared" ref="J219:J228" si="45">ROUND(I219*H219,2)</f>
        <v>0</v>
      </c>
      <c r="K219" s="156"/>
      <c r="L219" s="28"/>
      <c r="M219" s="157" t="s">
        <v>1</v>
      </c>
      <c r="N219" s="119" t="s">
        <v>40</v>
      </c>
      <c r="P219" s="158">
        <f t="shared" ref="P219:P228" si="46">O219*H219</f>
        <v>0</v>
      </c>
      <c r="Q219" s="158">
        <v>0</v>
      </c>
      <c r="R219" s="158">
        <f t="shared" ref="R219:R228" si="47">Q219*H219</f>
        <v>0</v>
      </c>
      <c r="S219" s="158">
        <v>0</v>
      </c>
      <c r="T219" s="159">
        <f t="shared" ref="T219:T228" si="48">S219*H219</f>
        <v>0</v>
      </c>
      <c r="AR219" s="160" t="s">
        <v>159</v>
      </c>
      <c r="AT219" s="160" t="s">
        <v>137</v>
      </c>
      <c r="AU219" s="160" t="s">
        <v>112</v>
      </c>
      <c r="AY219" s="13" t="s">
        <v>134</v>
      </c>
      <c r="BE219" s="161">
        <f t="shared" ref="BE219:BE228" si="49">IF(N219="základná",J219,0)</f>
        <v>0</v>
      </c>
      <c r="BF219" s="161">
        <f t="shared" ref="BF219:BF228" si="50">IF(N219="znížená",J219,0)</f>
        <v>0</v>
      </c>
      <c r="BG219" s="161">
        <f t="shared" ref="BG219:BG228" si="51">IF(N219="zákl. prenesená",J219,0)</f>
        <v>0</v>
      </c>
      <c r="BH219" s="161">
        <f t="shared" ref="BH219:BH228" si="52">IF(N219="zníž. prenesená",J219,0)</f>
        <v>0</v>
      </c>
      <c r="BI219" s="161">
        <f t="shared" ref="BI219:BI228" si="53">IF(N219="nulová",J219,0)</f>
        <v>0</v>
      </c>
      <c r="BJ219" s="13" t="s">
        <v>112</v>
      </c>
      <c r="BK219" s="161">
        <f t="shared" ref="BK219:BK228" si="54">ROUND(I219*H219,2)</f>
        <v>0</v>
      </c>
      <c r="BL219" s="13" t="s">
        <v>159</v>
      </c>
      <c r="BM219" s="160" t="s">
        <v>456</v>
      </c>
    </row>
    <row r="220" spans="2:65" s="1" customFormat="1" ht="16.5" customHeight="1" x14ac:dyDescent="0.2">
      <c r="B220" s="28"/>
      <c r="C220" s="149" t="s">
        <v>457</v>
      </c>
      <c r="D220" s="149" t="s">
        <v>137</v>
      </c>
      <c r="E220" s="150" t="s">
        <v>458</v>
      </c>
      <c r="F220" s="151" t="s">
        <v>459</v>
      </c>
      <c r="G220" s="152" t="s">
        <v>320</v>
      </c>
      <c r="H220" s="153">
        <v>2</v>
      </c>
      <c r="I220" s="154"/>
      <c r="J220" s="155">
        <f t="shared" si="45"/>
        <v>0</v>
      </c>
      <c r="K220" s="156"/>
      <c r="L220" s="28"/>
      <c r="M220" s="157" t="s">
        <v>1</v>
      </c>
      <c r="N220" s="119" t="s">
        <v>40</v>
      </c>
      <c r="P220" s="158">
        <f t="shared" si="46"/>
        <v>0</v>
      </c>
      <c r="Q220" s="158">
        <v>8.4400000000000019E-5</v>
      </c>
      <c r="R220" s="158">
        <f t="shared" si="47"/>
        <v>1.6880000000000004E-4</v>
      </c>
      <c r="S220" s="158">
        <v>0</v>
      </c>
      <c r="T220" s="159">
        <f t="shared" si="48"/>
        <v>0</v>
      </c>
      <c r="AR220" s="160" t="s">
        <v>159</v>
      </c>
      <c r="AT220" s="160" t="s">
        <v>137</v>
      </c>
      <c r="AU220" s="160" t="s">
        <v>112</v>
      </c>
      <c r="AY220" s="13" t="s">
        <v>134</v>
      </c>
      <c r="BE220" s="161">
        <f t="shared" si="49"/>
        <v>0</v>
      </c>
      <c r="BF220" s="161">
        <f t="shared" si="50"/>
        <v>0</v>
      </c>
      <c r="BG220" s="161">
        <f t="shared" si="51"/>
        <v>0</v>
      </c>
      <c r="BH220" s="161">
        <f t="shared" si="52"/>
        <v>0</v>
      </c>
      <c r="BI220" s="161">
        <f t="shared" si="53"/>
        <v>0</v>
      </c>
      <c r="BJ220" s="13" t="s">
        <v>112</v>
      </c>
      <c r="BK220" s="161">
        <f t="shared" si="54"/>
        <v>0</v>
      </c>
      <c r="BL220" s="13" t="s">
        <v>159</v>
      </c>
      <c r="BM220" s="160" t="s">
        <v>460</v>
      </c>
    </row>
    <row r="221" spans="2:65" s="1" customFormat="1" ht="16.5" customHeight="1" x14ac:dyDescent="0.2">
      <c r="B221" s="28"/>
      <c r="C221" s="149" t="s">
        <v>461</v>
      </c>
      <c r="D221" s="149" t="s">
        <v>137</v>
      </c>
      <c r="E221" s="150" t="s">
        <v>462</v>
      </c>
      <c r="F221" s="151" t="s">
        <v>463</v>
      </c>
      <c r="G221" s="152" t="s">
        <v>320</v>
      </c>
      <c r="H221" s="153">
        <v>2</v>
      </c>
      <c r="I221" s="154"/>
      <c r="J221" s="155">
        <f t="shared" si="45"/>
        <v>0</v>
      </c>
      <c r="K221" s="156"/>
      <c r="L221" s="28"/>
      <c r="M221" s="157" t="s">
        <v>1</v>
      </c>
      <c r="N221" s="119" t="s">
        <v>40</v>
      </c>
      <c r="P221" s="158">
        <f t="shared" si="46"/>
        <v>0</v>
      </c>
      <c r="Q221" s="158">
        <v>3.7440379999999999E-4</v>
      </c>
      <c r="R221" s="158">
        <f t="shared" si="47"/>
        <v>7.4880759999999998E-4</v>
      </c>
      <c r="S221" s="158">
        <v>1.2E-4</v>
      </c>
      <c r="T221" s="159">
        <f t="shared" si="48"/>
        <v>2.4000000000000001E-4</v>
      </c>
      <c r="AR221" s="160" t="s">
        <v>159</v>
      </c>
      <c r="AT221" s="160" t="s">
        <v>137</v>
      </c>
      <c r="AU221" s="160" t="s">
        <v>112</v>
      </c>
      <c r="AY221" s="13" t="s">
        <v>134</v>
      </c>
      <c r="BE221" s="161">
        <f t="shared" si="49"/>
        <v>0</v>
      </c>
      <c r="BF221" s="161">
        <f t="shared" si="50"/>
        <v>0</v>
      </c>
      <c r="BG221" s="161">
        <f t="shared" si="51"/>
        <v>0</v>
      </c>
      <c r="BH221" s="161">
        <f t="shared" si="52"/>
        <v>0</v>
      </c>
      <c r="BI221" s="161">
        <f t="shared" si="53"/>
        <v>0</v>
      </c>
      <c r="BJ221" s="13" t="s">
        <v>112</v>
      </c>
      <c r="BK221" s="161">
        <f t="shared" si="54"/>
        <v>0</v>
      </c>
      <c r="BL221" s="13" t="s">
        <v>159</v>
      </c>
      <c r="BM221" s="160" t="s">
        <v>464</v>
      </c>
    </row>
    <row r="222" spans="2:65" s="1" customFormat="1" ht="16.5" customHeight="1" x14ac:dyDescent="0.2">
      <c r="B222" s="28"/>
      <c r="C222" s="149" t="s">
        <v>465</v>
      </c>
      <c r="D222" s="149" t="s">
        <v>137</v>
      </c>
      <c r="E222" s="150" t="s">
        <v>466</v>
      </c>
      <c r="F222" s="151" t="s">
        <v>467</v>
      </c>
      <c r="G222" s="152" t="s">
        <v>320</v>
      </c>
      <c r="H222" s="153">
        <v>2</v>
      </c>
      <c r="I222" s="154"/>
      <c r="J222" s="155">
        <f t="shared" si="45"/>
        <v>0</v>
      </c>
      <c r="K222" s="156"/>
      <c r="L222" s="28"/>
      <c r="M222" s="157" t="s">
        <v>1</v>
      </c>
      <c r="N222" s="119" t="s">
        <v>40</v>
      </c>
      <c r="P222" s="158">
        <f t="shared" si="46"/>
        <v>0</v>
      </c>
      <c r="Q222" s="158">
        <v>0</v>
      </c>
      <c r="R222" s="158">
        <f t="shared" si="47"/>
        <v>0</v>
      </c>
      <c r="S222" s="158">
        <v>0</v>
      </c>
      <c r="T222" s="159">
        <f t="shared" si="48"/>
        <v>0</v>
      </c>
      <c r="AR222" s="160" t="s">
        <v>159</v>
      </c>
      <c r="AT222" s="160" t="s">
        <v>137</v>
      </c>
      <c r="AU222" s="160" t="s">
        <v>112</v>
      </c>
      <c r="AY222" s="13" t="s">
        <v>134</v>
      </c>
      <c r="BE222" s="161">
        <f t="shared" si="49"/>
        <v>0</v>
      </c>
      <c r="BF222" s="161">
        <f t="shared" si="50"/>
        <v>0</v>
      </c>
      <c r="BG222" s="161">
        <f t="shared" si="51"/>
        <v>0</v>
      </c>
      <c r="BH222" s="161">
        <f t="shared" si="52"/>
        <v>0</v>
      </c>
      <c r="BI222" s="161">
        <f t="shared" si="53"/>
        <v>0</v>
      </c>
      <c r="BJ222" s="13" t="s">
        <v>112</v>
      </c>
      <c r="BK222" s="161">
        <f t="shared" si="54"/>
        <v>0</v>
      </c>
      <c r="BL222" s="13" t="s">
        <v>159</v>
      </c>
      <c r="BM222" s="160" t="s">
        <v>468</v>
      </c>
    </row>
    <row r="223" spans="2:65" s="1" customFormat="1" ht="16.5" customHeight="1" x14ac:dyDescent="0.2">
      <c r="B223" s="28"/>
      <c r="C223" s="149" t="s">
        <v>469</v>
      </c>
      <c r="D223" s="149" t="s">
        <v>137</v>
      </c>
      <c r="E223" s="150" t="s">
        <v>470</v>
      </c>
      <c r="F223" s="151" t="s">
        <v>471</v>
      </c>
      <c r="G223" s="152" t="s">
        <v>320</v>
      </c>
      <c r="H223" s="153">
        <v>2</v>
      </c>
      <c r="I223" s="154"/>
      <c r="J223" s="155">
        <f t="shared" si="45"/>
        <v>0</v>
      </c>
      <c r="K223" s="156"/>
      <c r="L223" s="28"/>
      <c r="M223" s="157" t="s">
        <v>1</v>
      </c>
      <c r="N223" s="119" t="s">
        <v>40</v>
      </c>
      <c r="P223" s="158">
        <f t="shared" si="46"/>
        <v>0</v>
      </c>
      <c r="Q223" s="158">
        <v>1.8E-5</v>
      </c>
      <c r="R223" s="158">
        <f t="shared" si="47"/>
        <v>3.6000000000000001E-5</v>
      </c>
      <c r="S223" s="158">
        <v>0</v>
      </c>
      <c r="T223" s="159">
        <f t="shared" si="48"/>
        <v>0</v>
      </c>
      <c r="AR223" s="160" t="s">
        <v>159</v>
      </c>
      <c r="AT223" s="160" t="s">
        <v>137</v>
      </c>
      <c r="AU223" s="160" t="s">
        <v>112</v>
      </c>
      <c r="AY223" s="13" t="s">
        <v>134</v>
      </c>
      <c r="BE223" s="161">
        <f t="shared" si="49"/>
        <v>0</v>
      </c>
      <c r="BF223" s="161">
        <f t="shared" si="50"/>
        <v>0</v>
      </c>
      <c r="BG223" s="161">
        <f t="shared" si="51"/>
        <v>0</v>
      </c>
      <c r="BH223" s="161">
        <f t="shared" si="52"/>
        <v>0</v>
      </c>
      <c r="BI223" s="161">
        <f t="shared" si="53"/>
        <v>0</v>
      </c>
      <c r="BJ223" s="13" t="s">
        <v>112</v>
      </c>
      <c r="BK223" s="161">
        <f t="shared" si="54"/>
        <v>0</v>
      </c>
      <c r="BL223" s="13" t="s">
        <v>159</v>
      </c>
      <c r="BM223" s="160" t="s">
        <v>472</v>
      </c>
    </row>
    <row r="224" spans="2:65" s="1" customFormat="1" ht="16.5" customHeight="1" x14ac:dyDescent="0.2">
      <c r="B224" s="28"/>
      <c r="C224" s="149" t="s">
        <v>473</v>
      </c>
      <c r="D224" s="149" t="s">
        <v>137</v>
      </c>
      <c r="E224" s="150" t="s">
        <v>474</v>
      </c>
      <c r="F224" s="151" t="s">
        <v>475</v>
      </c>
      <c r="G224" s="152" t="s">
        <v>320</v>
      </c>
      <c r="H224" s="153">
        <v>4</v>
      </c>
      <c r="I224" s="154"/>
      <c r="J224" s="155">
        <f t="shared" si="45"/>
        <v>0</v>
      </c>
      <c r="K224" s="156"/>
      <c r="L224" s="28"/>
      <c r="M224" s="157" t="s">
        <v>1</v>
      </c>
      <c r="N224" s="119" t="s">
        <v>40</v>
      </c>
      <c r="P224" s="158">
        <f t="shared" si="46"/>
        <v>0</v>
      </c>
      <c r="Q224" s="158">
        <v>0</v>
      </c>
      <c r="R224" s="158">
        <f t="shared" si="47"/>
        <v>0</v>
      </c>
      <c r="S224" s="158">
        <v>0</v>
      </c>
      <c r="T224" s="159">
        <f t="shared" si="48"/>
        <v>0</v>
      </c>
      <c r="AR224" s="160" t="s">
        <v>159</v>
      </c>
      <c r="AT224" s="160" t="s">
        <v>137</v>
      </c>
      <c r="AU224" s="160" t="s">
        <v>112</v>
      </c>
      <c r="AY224" s="13" t="s">
        <v>134</v>
      </c>
      <c r="BE224" s="161">
        <f t="shared" si="49"/>
        <v>0</v>
      </c>
      <c r="BF224" s="161">
        <f t="shared" si="50"/>
        <v>0</v>
      </c>
      <c r="BG224" s="161">
        <f t="shared" si="51"/>
        <v>0</v>
      </c>
      <c r="BH224" s="161">
        <f t="shared" si="52"/>
        <v>0</v>
      </c>
      <c r="BI224" s="161">
        <f t="shared" si="53"/>
        <v>0</v>
      </c>
      <c r="BJ224" s="13" t="s">
        <v>112</v>
      </c>
      <c r="BK224" s="161">
        <f t="shared" si="54"/>
        <v>0</v>
      </c>
      <c r="BL224" s="13" t="s">
        <v>159</v>
      </c>
      <c r="BM224" s="160" t="s">
        <v>476</v>
      </c>
    </row>
    <row r="225" spans="2:65" s="1" customFormat="1" ht="16.5" customHeight="1" x14ac:dyDescent="0.2">
      <c r="B225" s="28"/>
      <c r="C225" s="149" t="s">
        <v>477</v>
      </c>
      <c r="D225" s="149" t="s">
        <v>137</v>
      </c>
      <c r="E225" s="150" t="s">
        <v>478</v>
      </c>
      <c r="F225" s="151" t="s">
        <v>479</v>
      </c>
      <c r="G225" s="152" t="s">
        <v>320</v>
      </c>
      <c r="H225" s="153">
        <v>4</v>
      </c>
      <c r="I225" s="154"/>
      <c r="J225" s="155">
        <f t="shared" si="45"/>
        <v>0</v>
      </c>
      <c r="K225" s="156"/>
      <c r="L225" s="28"/>
      <c r="M225" s="157" t="s">
        <v>1</v>
      </c>
      <c r="N225" s="119" t="s">
        <v>40</v>
      </c>
      <c r="P225" s="158">
        <f t="shared" si="46"/>
        <v>0</v>
      </c>
      <c r="Q225" s="158">
        <v>1.0000000000000001E-5</v>
      </c>
      <c r="R225" s="158">
        <f t="shared" si="47"/>
        <v>4.0000000000000003E-5</v>
      </c>
      <c r="S225" s="158">
        <v>0</v>
      </c>
      <c r="T225" s="159">
        <f t="shared" si="48"/>
        <v>0</v>
      </c>
      <c r="AR225" s="160" t="s">
        <v>159</v>
      </c>
      <c r="AT225" s="160" t="s">
        <v>137</v>
      </c>
      <c r="AU225" s="160" t="s">
        <v>112</v>
      </c>
      <c r="AY225" s="13" t="s">
        <v>134</v>
      </c>
      <c r="BE225" s="161">
        <f t="shared" si="49"/>
        <v>0</v>
      </c>
      <c r="BF225" s="161">
        <f t="shared" si="50"/>
        <v>0</v>
      </c>
      <c r="BG225" s="161">
        <f t="shared" si="51"/>
        <v>0</v>
      </c>
      <c r="BH225" s="161">
        <f t="shared" si="52"/>
        <v>0</v>
      </c>
      <c r="BI225" s="161">
        <f t="shared" si="53"/>
        <v>0</v>
      </c>
      <c r="BJ225" s="13" t="s">
        <v>112</v>
      </c>
      <c r="BK225" s="161">
        <f t="shared" si="54"/>
        <v>0</v>
      </c>
      <c r="BL225" s="13" t="s">
        <v>159</v>
      </c>
      <c r="BM225" s="160" t="s">
        <v>480</v>
      </c>
    </row>
    <row r="226" spans="2:65" s="1" customFormat="1" ht="16.5" customHeight="1" x14ac:dyDescent="0.2">
      <c r="B226" s="28"/>
      <c r="C226" s="149" t="s">
        <v>481</v>
      </c>
      <c r="D226" s="149" t="s">
        <v>137</v>
      </c>
      <c r="E226" s="150" t="s">
        <v>482</v>
      </c>
      <c r="F226" s="151" t="s">
        <v>483</v>
      </c>
      <c r="G226" s="152" t="s">
        <v>320</v>
      </c>
      <c r="H226" s="153">
        <v>6</v>
      </c>
      <c r="I226" s="154"/>
      <c r="J226" s="155">
        <f t="shared" si="45"/>
        <v>0</v>
      </c>
      <c r="K226" s="156"/>
      <c r="L226" s="28"/>
      <c r="M226" s="157" t="s">
        <v>1</v>
      </c>
      <c r="N226" s="119" t="s">
        <v>40</v>
      </c>
      <c r="P226" s="158">
        <f t="shared" si="46"/>
        <v>0</v>
      </c>
      <c r="Q226" s="158">
        <v>0</v>
      </c>
      <c r="R226" s="158">
        <f t="shared" si="47"/>
        <v>0</v>
      </c>
      <c r="S226" s="158">
        <v>2.2499999999999998E-3</v>
      </c>
      <c r="T226" s="159">
        <f t="shared" si="48"/>
        <v>1.3499999999999998E-2</v>
      </c>
      <c r="AR226" s="160" t="s">
        <v>159</v>
      </c>
      <c r="AT226" s="160" t="s">
        <v>137</v>
      </c>
      <c r="AU226" s="160" t="s">
        <v>112</v>
      </c>
      <c r="AY226" s="13" t="s">
        <v>134</v>
      </c>
      <c r="BE226" s="161">
        <f t="shared" si="49"/>
        <v>0</v>
      </c>
      <c r="BF226" s="161">
        <f t="shared" si="50"/>
        <v>0</v>
      </c>
      <c r="BG226" s="161">
        <f t="shared" si="51"/>
        <v>0</v>
      </c>
      <c r="BH226" s="161">
        <f t="shared" si="52"/>
        <v>0</v>
      </c>
      <c r="BI226" s="161">
        <f t="shared" si="53"/>
        <v>0</v>
      </c>
      <c r="BJ226" s="13" t="s">
        <v>112</v>
      </c>
      <c r="BK226" s="161">
        <f t="shared" si="54"/>
        <v>0</v>
      </c>
      <c r="BL226" s="13" t="s">
        <v>159</v>
      </c>
      <c r="BM226" s="160" t="s">
        <v>484</v>
      </c>
    </row>
    <row r="227" spans="2:65" s="1" customFormat="1" ht="16.5" customHeight="1" x14ac:dyDescent="0.2">
      <c r="B227" s="28"/>
      <c r="C227" s="149" t="s">
        <v>485</v>
      </c>
      <c r="D227" s="149" t="s">
        <v>137</v>
      </c>
      <c r="E227" s="150" t="s">
        <v>486</v>
      </c>
      <c r="F227" s="151" t="s">
        <v>487</v>
      </c>
      <c r="G227" s="152" t="s">
        <v>320</v>
      </c>
      <c r="H227" s="153">
        <v>6</v>
      </c>
      <c r="I227" s="154"/>
      <c r="J227" s="155">
        <f t="shared" si="45"/>
        <v>0</v>
      </c>
      <c r="K227" s="156"/>
      <c r="L227" s="28"/>
      <c r="M227" s="157" t="s">
        <v>1</v>
      </c>
      <c r="N227" s="119" t="s">
        <v>40</v>
      </c>
      <c r="P227" s="158">
        <f t="shared" si="46"/>
        <v>0</v>
      </c>
      <c r="Q227" s="158">
        <v>0</v>
      </c>
      <c r="R227" s="158">
        <f t="shared" si="47"/>
        <v>0</v>
      </c>
      <c r="S227" s="158">
        <v>0</v>
      </c>
      <c r="T227" s="159">
        <f t="shared" si="48"/>
        <v>0</v>
      </c>
      <c r="AR227" s="160" t="s">
        <v>159</v>
      </c>
      <c r="AT227" s="160" t="s">
        <v>137</v>
      </c>
      <c r="AU227" s="160" t="s">
        <v>112</v>
      </c>
      <c r="AY227" s="13" t="s">
        <v>134</v>
      </c>
      <c r="BE227" s="161">
        <f t="shared" si="49"/>
        <v>0</v>
      </c>
      <c r="BF227" s="161">
        <f t="shared" si="50"/>
        <v>0</v>
      </c>
      <c r="BG227" s="161">
        <f t="shared" si="51"/>
        <v>0</v>
      </c>
      <c r="BH227" s="161">
        <f t="shared" si="52"/>
        <v>0</v>
      </c>
      <c r="BI227" s="161">
        <f t="shared" si="53"/>
        <v>0</v>
      </c>
      <c r="BJ227" s="13" t="s">
        <v>112</v>
      </c>
      <c r="BK227" s="161">
        <f t="shared" si="54"/>
        <v>0</v>
      </c>
      <c r="BL227" s="13" t="s">
        <v>159</v>
      </c>
      <c r="BM227" s="160" t="s">
        <v>488</v>
      </c>
    </row>
    <row r="228" spans="2:65" s="1" customFormat="1" ht="24.2" customHeight="1" x14ac:dyDescent="0.2">
      <c r="B228" s="28"/>
      <c r="C228" s="149" t="s">
        <v>489</v>
      </c>
      <c r="D228" s="149" t="s">
        <v>137</v>
      </c>
      <c r="E228" s="150" t="s">
        <v>490</v>
      </c>
      <c r="F228" s="151" t="s">
        <v>491</v>
      </c>
      <c r="G228" s="152" t="s">
        <v>343</v>
      </c>
      <c r="H228" s="185"/>
      <c r="I228" s="154"/>
      <c r="J228" s="155">
        <f t="shared" si="45"/>
        <v>0</v>
      </c>
      <c r="K228" s="156"/>
      <c r="L228" s="28"/>
      <c r="M228" s="157" t="s">
        <v>1</v>
      </c>
      <c r="N228" s="119" t="s">
        <v>40</v>
      </c>
      <c r="P228" s="158">
        <f t="shared" si="46"/>
        <v>0</v>
      </c>
      <c r="Q228" s="158">
        <v>0</v>
      </c>
      <c r="R228" s="158">
        <f t="shared" si="47"/>
        <v>0</v>
      </c>
      <c r="S228" s="158">
        <v>0</v>
      </c>
      <c r="T228" s="159">
        <f t="shared" si="48"/>
        <v>0</v>
      </c>
      <c r="AR228" s="160" t="s">
        <v>159</v>
      </c>
      <c r="AT228" s="160" t="s">
        <v>137</v>
      </c>
      <c r="AU228" s="160" t="s">
        <v>112</v>
      </c>
      <c r="AY228" s="13" t="s">
        <v>134</v>
      </c>
      <c r="BE228" s="161">
        <f t="shared" si="49"/>
        <v>0</v>
      </c>
      <c r="BF228" s="161">
        <f t="shared" si="50"/>
        <v>0</v>
      </c>
      <c r="BG228" s="161">
        <f t="shared" si="51"/>
        <v>0</v>
      </c>
      <c r="BH228" s="161">
        <f t="shared" si="52"/>
        <v>0</v>
      </c>
      <c r="BI228" s="161">
        <f t="shared" si="53"/>
        <v>0</v>
      </c>
      <c r="BJ228" s="13" t="s">
        <v>112</v>
      </c>
      <c r="BK228" s="161">
        <f t="shared" si="54"/>
        <v>0</v>
      </c>
      <c r="BL228" s="13" t="s">
        <v>159</v>
      </c>
      <c r="BM228" s="160" t="s">
        <v>492</v>
      </c>
    </row>
    <row r="229" spans="2:65" s="11" customFormat="1" ht="22.9" customHeight="1" x14ac:dyDescent="0.2">
      <c r="B229" s="138"/>
      <c r="D229" s="139" t="s">
        <v>73</v>
      </c>
      <c r="E229" s="147" t="s">
        <v>493</v>
      </c>
      <c r="F229" s="147" t="s">
        <v>494</v>
      </c>
      <c r="I229" s="141"/>
      <c r="J229" s="148">
        <f>BK229</f>
        <v>0</v>
      </c>
      <c r="L229" s="138"/>
      <c r="M229" s="142"/>
      <c r="P229" s="143">
        <f>SUM(P230:P232)</f>
        <v>0</v>
      </c>
      <c r="R229" s="143">
        <f>SUM(R230:R232)</f>
        <v>1.8669999999999997E-3</v>
      </c>
      <c r="T229" s="144">
        <f>SUM(T230:T232)</f>
        <v>2.3800000000000005E-2</v>
      </c>
      <c r="AR229" s="139" t="s">
        <v>112</v>
      </c>
      <c r="AT229" s="145" t="s">
        <v>73</v>
      </c>
      <c r="AU229" s="145" t="s">
        <v>82</v>
      </c>
      <c r="AY229" s="139" t="s">
        <v>134</v>
      </c>
      <c r="BK229" s="146">
        <f>SUM(BK230:BK232)</f>
        <v>0</v>
      </c>
    </row>
    <row r="230" spans="2:65" s="1" customFormat="1" ht="21.75" customHeight="1" x14ac:dyDescent="0.2">
      <c r="B230" s="28"/>
      <c r="C230" s="149" t="s">
        <v>495</v>
      </c>
      <c r="D230" s="149" t="s">
        <v>137</v>
      </c>
      <c r="E230" s="150" t="s">
        <v>496</v>
      </c>
      <c r="F230" s="151" t="s">
        <v>497</v>
      </c>
      <c r="G230" s="152" t="s">
        <v>320</v>
      </c>
      <c r="H230" s="153">
        <v>1</v>
      </c>
      <c r="I230" s="154"/>
      <c r="J230" s="155">
        <f>ROUND(I230*H230,2)</f>
        <v>0</v>
      </c>
      <c r="K230" s="156"/>
      <c r="L230" s="28"/>
      <c r="M230" s="157" t="s">
        <v>1</v>
      </c>
      <c r="N230" s="119" t="s">
        <v>40</v>
      </c>
      <c r="P230" s="158">
        <f>O230*H230</f>
        <v>0</v>
      </c>
      <c r="Q230" s="158">
        <v>0</v>
      </c>
      <c r="R230" s="158">
        <f>Q230*H230</f>
        <v>0</v>
      </c>
      <c r="S230" s="158">
        <v>2.3800000000000005E-2</v>
      </c>
      <c r="T230" s="159">
        <f>S230*H230</f>
        <v>2.3800000000000005E-2</v>
      </c>
      <c r="AR230" s="160" t="s">
        <v>159</v>
      </c>
      <c r="AT230" s="160" t="s">
        <v>137</v>
      </c>
      <c r="AU230" s="160" t="s">
        <v>112</v>
      </c>
      <c r="AY230" s="13" t="s">
        <v>134</v>
      </c>
      <c r="BE230" s="161">
        <f>IF(N230="základná",J230,0)</f>
        <v>0</v>
      </c>
      <c r="BF230" s="161">
        <f>IF(N230="znížená",J230,0)</f>
        <v>0</v>
      </c>
      <c r="BG230" s="161">
        <f>IF(N230="zákl. prenesená",J230,0)</f>
        <v>0</v>
      </c>
      <c r="BH230" s="161">
        <f>IF(N230="zníž. prenesená",J230,0)</f>
        <v>0</v>
      </c>
      <c r="BI230" s="161">
        <f>IF(N230="nulová",J230,0)</f>
        <v>0</v>
      </c>
      <c r="BJ230" s="13" t="s">
        <v>112</v>
      </c>
      <c r="BK230" s="161">
        <f>ROUND(I230*H230,2)</f>
        <v>0</v>
      </c>
      <c r="BL230" s="13" t="s">
        <v>159</v>
      </c>
      <c r="BM230" s="160" t="s">
        <v>498</v>
      </c>
    </row>
    <row r="231" spans="2:65" s="1" customFormat="1" ht="16.5" customHeight="1" x14ac:dyDescent="0.2">
      <c r="B231" s="28"/>
      <c r="C231" s="149" t="s">
        <v>499</v>
      </c>
      <c r="D231" s="149" t="s">
        <v>137</v>
      </c>
      <c r="E231" s="150" t="s">
        <v>500</v>
      </c>
      <c r="F231" s="151" t="s">
        <v>501</v>
      </c>
      <c r="G231" s="152" t="s">
        <v>320</v>
      </c>
      <c r="H231" s="153">
        <v>1</v>
      </c>
      <c r="I231" s="154"/>
      <c r="J231" s="155">
        <f>ROUND(I231*H231,2)</f>
        <v>0</v>
      </c>
      <c r="K231" s="156"/>
      <c r="L231" s="28"/>
      <c r="M231" s="157" t="s">
        <v>1</v>
      </c>
      <c r="N231" s="119" t="s">
        <v>40</v>
      </c>
      <c r="P231" s="158">
        <f>O231*H231</f>
        <v>0</v>
      </c>
      <c r="Q231" s="158">
        <v>1.8669999999999997E-3</v>
      </c>
      <c r="R231" s="158">
        <f>Q231*H231</f>
        <v>1.8669999999999997E-3</v>
      </c>
      <c r="S231" s="158">
        <v>0</v>
      </c>
      <c r="T231" s="159">
        <f>S231*H231</f>
        <v>0</v>
      </c>
      <c r="AR231" s="160" t="s">
        <v>159</v>
      </c>
      <c r="AT231" s="160" t="s">
        <v>137</v>
      </c>
      <c r="AU231" s="160" t="s">
        <v>112</v>
      </c>
      <c r="AY231" s="13" t="s">
        <v>134</v>
      </c>
      <c r="BE231" s="161">
        <f>IF(N231="základná",J231,0)</f>
        <v>0</v>
      </c>
      <c r="BF231" s="161">
        <f>IF(N231="znížená",J231,0)</f>
        <v>0</v>
      </c>
      <c r="BG231" s="161">
        <f>IF(N231="zákl. prenesená",J231,0)</f>
        <v>0</v>
      </c>
      <c r="BH231" s="161">
        <f>IF(N231="zníž. prenesená",J231,0)</f>
        <v>0</v>
      </c>
      <c r="BI231" s="161">
        <f>IF(N231="nulová",J231,0)</f>
        <v>0</v>
      </c>
      <c r="BJ231" s="13" t="s">
        <v>112</v>
      </c>
      <c r="BK231" s="161">
        <f>ROUND(I231*H231,2)</f>
        <v>0</v>
      </c>
      <c r="BL231" s="13" t="s">
        <v>159</v>
      </c>
      <c r="BM231" s="160" t="s">
        <v>502</v>
      </c>
    </row>
    <row r="232" spans="2:65" s="1" customFormat="1" ht="24.2" customHeight="1" x14ac:dyDescent="0.2">
      <c r="B232" s="28"/>
      <c r="C232" s="149" t="s">
        <v>503</v>
      </c>
      <c r="D232" s="149" t="s">
        <v>137</v>
      </c>
      <c r="E232" s="150" t="s">
        <v>504</v>
      </c>
      <c r="F232" s="151" t="s">
        <v>505</v>
      </c>
      <c r="G232" s="152" t="s">
        <v>343</v>
      </c>
      <c r="H232" s="185"/>
      <c r="I232" s="154"/>
      <c r="J232" s="155">
        <f>ROUND(I232*H232,2)</f>
        <v>0</v>
      </c>
      <c r="K232" s="156"/>
      <c r="L232" s="28"/>
      <c r="M232" s="157" t="s">
        <v>1</v>
      </c>
      <c r="N232" s="119" t="s">
        <v>40</v>
      </c>
      <c r="P232" s="158">
        <f>O232*H232</f>
        <v>0</v>
      </c>
      <c r="Q232" s="158">
        <v>0</v>
      </c>
      <c r="R232" s="158">
        <f>Q232*H232</f>
        <v>0</v>
      </c>
      <c r="S232" s="158">
        <v>0</v>
      </c>
      <c r="T232" s="159">
        <f>S232*H232</f>
        <v>0</v>
      </c>
      <c r="AR232" s="160" t="s">
        <v>159</v>
      </c>
      <c r="AT232" s="160" t="s">
        <v>137</v>
      </c>
      <c r="AU232" s="160" t="s">
        <v>112</v>
      </c>
      <c r="AY232" s="13" t="s">
        <v>134</v>
      </c>
      <c r="BE232" s="161">
        <f>IF(N232="základná",J232,0)</f>
        <v>0</v>
      </c>
      <c r="BF232" s="161">
        <f>IF(N232="znížená",J232,0)</f>
        <v>0</v>
      </c>
      <c r="BG232" s="161">
        <f>IF(N232="zákl. prenesená",J232,0)</f>
        <v>0</v>
      </c>
      <c r="BH232" s="161">
        <f>IF(N232="zníž. prenesená",J232,0)</f>
        <v>0</v>
      </c>
      <c r="BI232" s="161">
        <f>IF(N232="nulová",J232,0)</f>
        <v>0</v>
      </c>
      <c r="BJ232" s="13" t="s">
        <v>112</v>
      </c>
      <c r="BK232" s="161">
        <f>ROUND(I232*H232,2)</f>
        <v>0</v>
      </c>
      <c r="BL232" s="13" t="s">
        <v>159</v>
      </c>
      <c r="BM232" s="160" t="s">
        <v>506</v>
      </c>
    </row>
    <row r="233" spans="2:65" s="11" customFormat="1" ht="22.9" customHeight="1" x14ac:dyDescent="0.2">
      <c r="B233" s="138"/>
      <c r="D233" s="139" t="s">
        <v>73</v>
      </c>
      <c r="E233" s="147" t="s">
        <v>507</v>
      </c>
      <c r="F233" s="147" t="s">
        <v>508</v>
      </c>
      <c r="I233" s="141"/>
      <c r="J233" s="148">
        <f>BK233</f>
        <v>0</v>
      </c>
      <c r="L233" s="138"/>
      <c r="M233" s="142"/>
      <c r="P233" s="143">
        <f>SUM(P234:P241)</f>
        <v>0</v>
      </c>
      <c r="R233" s="143">
        <f>SUM(R234:R241)</f>
        <v>0.79013722000000008</v>
      </c>
      <c r="T233" s="144">
        <f>SUM(T234:T241)</f>
        <v>0</v>
      </c>
      <c r="AR233" s="139" t="s">
        <v>112</v>
      </c>
      <c r="AT233" s="145" t="s">
        <v>73</v>
      </c>
      <c r="AU233" s="145" t="s">
        <v>82</v>
      </c>
      <c r="AY233" s="139" t="s">
        <v>134</v>
      </c>
      <c r="BK233" s="146">
        <f>SUM(BK234:BK241)</f>
        <v>0</v>
      </c>
    </row>
    <row r="234" spans="2:65" s="1" customFormat="1" ht="37.9" customHeight="1" x14ac:dyDescent="0.2">
      <c r="B234" s="28"/>
      <c r="C234" s="149" t="s">
        <v>509</v>
      </c>
      <c r="D234" s="149" t="s">
        <v>137</v>
      </c>
      <c r="E234" s="150" t="s">
        <v>510</v>
      </c>
      <c r="F234" s="151" t="s">
        <v>511</v>
      </c>
      <c r="G234" s="152" t="s">
        <v>140</v>
      </c>
      <c r="H234" s="153">
        <v>19.43</v>
      </c>
      <c r="I234" s="154"/>
      <c r="J234" s="155">
        <f t="shared" ref="J234:J241" si="55">ROUND(I234*H234,2)</f>
        <v>0</v>
      </c>
      <c r="K234" s="156"/>
      <c r="L234" s="28"/>
      <c r="M234" s="157" t="s">
        <v>1</v>
      </c>
      <c r="N234" s="119" t="s">
        <v>40</v>
      </c>
      <c r="P234" s="158">
        <f t="shared" ref="P234:P241" si="56">O234*H234</f>
        <v>0</v>
      </c>
      <c r="Q234" s="158">
        <v>2.967E-3</v>
      </c>
      <c r="R234" s="158">
        <f t="shared" ref="R234:R241" si="57">Q234*H234</f>
        <v>5.7648810000000002E-2</v>
      </c>
      <c r="S234" s="158">
        <v>0</v>
      </c>
      <c r="T234" s="159">
        <f t="shared" ref="T234:T241" si="58">S234*H234</f>
        <v>0</v>
      </c>
      <c r="AR234" s="160" t="s">
        <v>159</v>
      </c>
      <c r="AT234" s="160" t="s">
        <v>137</v>
      </c>
      <c r="AU234" s="160" t="s">
        <v>112</v>
      </c>
      <c r="AY234" s="13" t="s">
        <v>134</v>
      </c>
      <c r="BE234" s="161">
        <f t="shared" ref="BE234:BE241" si="59">IF(N234="základná",J234,0)</f>
        <v>0</v>
      </c>
      <c r="BF234" s="161">
        <f t="shared" ref="BF234:BF241" si="60">IF(N234="znížená",J234,0)</f>
        <v>0</v>
      </c>
      <c r="BG234" s="161">
        <f t="shared" ref="BG234:BG241" si="61">IF(N234="zákl. prenesená",J234,0)</f>
        <v>0</v>
      </c>
      <c r="BH234" s="161">
        <f t="shared" ref="BH234:BH241" si="62">IF(N234="zníž. prenesená",J234,0)</f>
        <v>0</v>
      </c>
      <c r="BI234" s="161">
        <f t="shared" ref="BI234:BI241" si="63">IF(N234="nulová",J234,0)</f>
        <v>0</v>
      </c>
      <c r="BJ234" s="13" t="s">
        <v>112</v>
      </c>
      <c r="BK234" s="161">
        <f t="shared" ref="BK234:BK241" si="64">ROUND(I234*H234,2)</f>
        <v>0</v>
      </c>
      <c r="BL234" s="13" t="s">
        <v>159</v>
      </c>
      <c r="BM234" s="160" t="s">
        <v>512</v>
      </c>
    </row>
    <row r="235" spans="2:65" s="1" customFormat="1" ht="16.5" customHeight="1" x14ac:dyDescent="0.2">
      <c r="B235" s="28"/>
      <c r="C235" s="174" t="s">
        <v>513</v>
      </c>
      <c r="D235" s="174" t="s">
        <v>240</v>
      </c>
      <c r="E235" s="175" t="s">
        <v>514</v>
      </c>
      <c r="F235" s="176" t="s">
        <v>515</v>
      </c>
      <c r="G235" s="177" t="s">
        <v>140</v>
      </c>
      <c r="H235" s="178">
        <v>20.596</v>
      </c>
      <c r="I235" s="179"/>
      <c r="J235" s="180">
        <f t="shared" si="55"/>
        <v>0</v>
      </c>
      <c r="K235" s="181"/>
      <c r="L235" s="182"/>
      <c r="M235" s="183" t="s">
        <v>1</v>
      </c>
      <c r="N235" s="184" t="s">
        <v>40</v>
      </c>
      <c r="P235" s="158">
        <f t="shared" si="56"/>
        <v>0</v>
      </c>
      <c r="Q235" s="158">
        <v>2.3060000000000001E-2</v>
      </c>
      <c r="R235" s="158">
        <f t="shared" si="57"/>
        <v>0.47494375999999999</v>
      </c>
      <c r="S235" s="158">
        <v>0</v>
      </c>
      <c r="T235" s="159">
        <f t="shared" si="58"/>
        <v>0</v>
      </c>
      <c r="AR235" s="160" t="s">
        <v>322</v>
      </c>
      <c r="AT235" s="160" t="s">
        <v>240</v>
      </c>
      <c r="AU235" s="160" t="s">
        <v>112</v>
      </c>
      <c r="AY235" s="13" t="s">
        <v>134</v>
      </c>
      <c r="BE235" s="161">
        <f t="shared" si="59"/>
        <v>0</v>
      </c>
      <c r="BF235" s="161">
        <f t="shared" si="60"/>
        <v>0</v>
      </c>
      <c r="BG235" s="161">
        <f t="shared" si="61"/>
        <v>0</v>
      </c>
      <c r="BH235" s="161">
        <f t="shared" si="62"/>
        <v>0</v>
      </c>
      <c r="BI235" s="161">
        <f t="shared" si="63"/>
        <v>0</v>
      </c>
      <c r="BJ235" s="13" t="s">
        <v>112</v>
      </c>
      <c r="BK235" s="161">
        <f t="shared" si="64"/>
        <v>0</v>
      </c>
      <c r="BL235" s="13" t="s">
        <v>159</v>
      </c>
      <c r="BM235" s="160" t="s">
        <v>516</v>
      </c>
    </row>
    <row r="236" spans="2:65" s="1" customFormat="1" ht="16.5" customHeight="1" x14ac:dyDescent="0.2">
      <c r="B236" s="28"/>
      <c r="C236" s="149" t="s">
        <v>517</v>
      </c>
      <c r="D236" s="149" t="s">
        <v>137</v>
      </c>
      <c r="E236" s="150" t="s">
        <v>518</v>
      </c>
      <c r="F236" s="151" t="s">
        <v>519</v>
      </c>
      <c r="G236" s="152" t="s">
        <v>140</v>
      </c>
      <c r="H236" s="153">
        <v>19.43</v>
      </c>
      <c r="I236" s="154"/>
      <c r="J236" s="155">
        <f t="shared" si="55"/>
        <v>0</v>
      </c>
      <c r="K236" s="156"/>
      <c r="L236" s="28"/>
      <c r="M236" s="157" t="s">
        <v>1</v>
      </c>
      <c r="N236" s="119" t="s">
        <v>40</v>
      </c>
      <c r="P236" s="158">
        <f t="shared" si="56"/>
        <v>0</v>
      </c>
      <c r="Q236" s="158">
        <v>0</v>
      </c>
      <c r="R236" s="158">
        <f t="shared" si="57"/>
        <v>0</v>
      </c>
      <c r="S236" s="158">
        <v>0</v>
      </c>
      <c r="T236" s="159">
        <f t="shared" si="58"/>
        <v>0</v>
      </c>
      <c r="AR236" s="160" t="s">
        <v>159</v>
      </c>
      <c r="AT236" s="160" t="s">
        <v>137</v>
      </c>
      <c r="AU236" s="160" t="s">
        <v>112</v>
      </c>
      <c r="AY236" s="13" t="s">
        <v>134</v>
      </c>
      <c r="BE236" s="161">
        <f t="shared" si="59"/>
        <v>0</v>
      </c>
      <c r="BF236" s="161">
        <f t="shared" si="60"/>
        <v>0</v>
      </c>
      <c r="BG236" s="161">
        <f t="shared" si="61"/>
        <v>0</v>
      </c>
      <c r="BH236" s="161">
        <f t="shared" si="62"/>
        <v>0</v>
      </c>
      <c r="BI236" s="161">
        <f t="shared" si="63"/>
        <v>0</v>
      </c>
      <c r="BJ236" s="13" t="s">
        <v>112</v>
      </c>
      <c r="BK236" s="161">
        <f t="shared" si="64"/>
        <v>0</v>
      </c>
      <c r="BL236" s="13" t="s">
        <v>159</v>
      </c>
      <c r="BM236" s="160" t="s">
        <v>520</v>
      </c>
    </row>
    <row r="237" spans="2:65" s="1" customFormat="1" ht="16.5" customHeight="1" x14ac:dyDescent="0.2">
      <c r="B237" s="28"/>
      <c r="C237" s="149" t="s">
        <v>521</v>
      </c>
      <c r="D237" s="149" t="s">
        <v>137</v>
      </c>
      <c r="E237" s="150" t="s">
        <v>522</v>
      </c>
      <c r="F237" s="151" t="s">
        <v>523</v>
      </c>
      <c r="G237" s="152" t="s">
        <v>140</v>
      </c>
      <c r="H237" s="153">
        <v>19.43</v>
      </c>
      <c r="I237" s="154"/>
      <c r="J237" s="155">
        <f t="shared" si="55"/>
        <v>0</v>
      </c>
      <c r="K237" s="156"/>
      <c r="L237" s="28"/>
      <c r="M237" s="157" t="s">
        <v>1</v>
      </c>
      <c r="N237" s="119" t="s">
        <v>40</v>
      </c>
      <c r="P237" s="158">
        <f t="shared" si="56"/>
        <v>0</v>
      </c>
      <c r="Q237" s="158">
        <v>8.5000000000000006E-5</v>
      </c>
      <c r="R237" s="158">
        <f t="shared" si="57"/>
        <v>1.6515500000000001E-3</v>
      </c>
      <c r="S237" s="158">
        <v>0</v>
      </c>
      <c r="T237" s="159">
        <f t="shared" si="58"/>
        <v>0</v>
      </c>
      <c r="AR237" s="160" t="s">
        <v>159</v>
      </c>
      <c r="AT237" s="160" t="s">
        <v>137</v>
      </c>
      <c r="AU237" s="160" t="s">
        <v>112</v>
      </c>
      <c r="AY237" s="13" t="s">
        <v>134</v>
      </c>
      <c r="BE237" s="161">
        <f t="shared" si="59"/>
        <v>0</v>
      </c>
      <c r="BF237" s="161">
        <f t="shared" si="60"/>
        <v>0</v>
      </c>
      <c r="BG237" s="161">
        <f t="shared" si="61"/>
        <v>0</v>
      </c>
      <c r="BH237" s="161">
        <f t="shared" si="62"/>
        <v>0</v>
      </c>
      <c r="BI237" s="161">
        <f t="shared" si="63"/>
        <v>0</v>
      </c>
      <c r="BJ237" s="13" t="s">
        <v>112</v>
      </c>
      <c r="BK237" s="161">
        <f t="shared" si="64"/>
        <v>0</v>
      </c>
      <c r="BL237" s="13" t="s">
        <v>159</v>
      </c>
      <c r="BM237" s="160" t="s">
        <v>524</v>
      </c>
    </row>
    <row r="238" spans="2:65" s="1" customFormat="1" ht="24.2" customHeight="1" x14ac:dyDescent="0.2">
      <c r="B238" s="28"/>
      <c r="C238" s="149" t="s">
        <v>525</v>
      </c>
      <c r="D238" s="149" t="s">
        <v>137</v>
      </c>
      <c r="E238" s="150" t="s">
        <v>526</v>
      </c>
      <c r="F238" s="151" t="s">
        <v>527</v>
      </c>
      <c r="G238" s="152" t="s">
        <v>140</v>
      </c>
      <c r="H238" s="153">
        <v>19.43</v>
      </c>
      <c r="I238" s="154"/>
      <c r="J238" s="155">
        <f t="shared" si="55"/>
        <v>0</v>
      </c>
      <c r="K238" s="156"/>
      <c r="L238" s="28"/>
      <c r="M238" s="157" t="s">
        <v>1</v>
      </c>
      <c r="N238" s="119" t="s">
        <v>40</v>
      </c>
      <c r="P238" s="158">
        <f t="shared" si="56"/>
        <v>0</v>
      </c>
      <c r="Q238" s="158">
        <v>4.4999999999999997E-3</v>
      </c>
      <c r="R238" s="158">
        <f t="shared" si="57"/>
        <v>8.7434999999999999E-2</v>
      </c>
      <c r="S238" s="158">
        <v>0</v>
      </c>
      <c r="T238" s="159">
        <f t="shared" si="58"/>
        <v>0</v>
      </c>
      <c r="AR238" s="160" t="s">
        <v>159</v>
      </c>
      <c r="AT238" s="160" t="s">
        <v>137</v>
      </c>
      <c r="AU238" s="160" t="s">
        <v>112</v>
      </c>
      <c r="AY238" s="13" t="s">
        <v>134</v>
      </c>
      <c r="BE238" s="161">
        <f t="shared" si="59"/>
        <v>0</v>
      </c>
      <c r="BF238" s="161">
        <f t="shared" si="60"/>
        <v>0</v>
      </c>
      <c r="BG238" s="161">
        <f t="shared" si="61"/>
        <v>0</v>
      </c>
      <c r="BH238" s="161">
        <f t="shared" si="62"/>
        <v>0</v>
      </c>
      <c r="BI238" s="161">
        <f t="shared" si="63"/>
        <v>0</v>
      </c>
      <c r="BJ238" s="13" t="s">
        <v>112</v>
      </c>
      <c r="BK238" s="161">
        <f t="shared" si="64"/>
        <v>0</v>
      </c>
      <c r="BL238" s="13" t="s">
        <v>159</v>
      </c>
      <c r="BM238" s="160" t="s">
        <v>528</v>
      </c>
    </row>
    <row r="239" spans="2:65" s="1" customFormat="1" ht="24.2" customHeight="1" x14ac:dyDescent="0.2">
      <c r="B239" s="28"/>
      <c r="C239" s="149" t="s">
        <v>529</v>
      </c>
      <c r="D239" s="149" t="s">
        <v>137</v>
      </c>
      <c r="E239" s="150" t="s">
        <v>530</v>
      </c>
      <c r="F239" s="151" t="s">
        <v>531</v>
      </c>
      <c r="G239" s="152" t="s">
        <v>140</v>
      </c>
      <c r="H239" s="153">
        <v>19.43</v>
      </c>
      <c r="I239" s="154"/>
      <c r="J239" s="155">
        <f t="shared" si="55"/>
        <v>0</v>
      </c>
      <c r="K239" s="156"/>
      <c r="L239" s="28"/>
      <c r="M239" s="157" t="s">
        <v>1</v>
      </c>
      <c r="N239" s="119" t="s">
        <v>40</v>
      </c>
      <c r="P239" s="158">
        <f t="shared" si="56"/>
        <v>0</v>
      </c>
      <c r="Q239" s="158">
        <v>8.6700000000000006E-3</v>
      </c>
      <c r="R239" s="158">
        <f t="shared" si="57"/>
        <v>0.1684581</v>
      </c>
      <c r="S239" s="158">
        <v>0</v>
      </c>
      <c r="T239" s="159">
        <f t="shared" si="58"/>
        <v>0</v>
      </c>
      <c r="AR239" s="160" t="s">
        <v>159</v>
      </c>
      <c r="AT239" s="160" t="s">
        <v>137</v>
      </c>
      <c r="AU239" s="160" t="s">
        <v>112</v>
      </c>
      <c r="AY239" s="13" t="s">
        <v>134</v>
      </c>
      <c r="BE239" s="161">
        <f t="shared" si="59"/>
        <v>0</v>
      </c>
      <c r="BF239" s="161">
        <f t="shared" si="60"/>
        <v>0</v>
      </c>
      <c r="BG239" s="161">
        <f t="shared" si="61"/>
        <v>0</v>
      </c>
      <c r="BH239" s="161">
        <f t="shared" si="62"/>
        <v>0</v>
      </c>
      <c r="BI239" s="161">
        <f t="shared" si="63"/>
        <v>0</v>
      </c>
      <c r="BJ239" s="13" t="s">
        <v>112</v>
      </c>
      <c r="BK239" s="161">
        <f t="shared" si="64"/>
        <v>0</v>
      </c>
      <c r="BL239" s="13" t="s">
        <v>159</v>
      </c>
      <c r="BM239" s="160" t="s">
        <v>532</v>
      </c>
    </row>
    <row r="240" spans="2:65" s="1" customFormat="1" ht="24.2" customHeight="1" x14ac:dyDescent="0.2">
      <c r="B240" s="28"/>
      <c r="C240" s="149" t="s">
        <v>533</v>
      </c>
      <c r="D240" s="149" t="s">
        <v>137</v>
      </c>
      <c r="E240" s="150" t="s">
        <v>534</v>
      </c>
      <c r="F240" s="151" t="s">
        <v>535</v>
      </c>
      <c r="G240" s="152" t="s">
        <v>140</v>
      </c>
      <c r="H240" s="153">
        <v>19.43</v>
      </c>
      <c r="I240" s="154"/>
      <c r="J240" s="155">
        <f t="shared" si="55"/>
        <v>0</v>
      </c>
      <c r="K240" s="156"/>
      <c r="L240" s="28"/>
      <c r="M240" s="157" t="s">
        <v>1</v>
      </c>
      <c r="N240" s="119" t="s">
        <v>40</v>
      </c>
      <c r="P240" s="158">
        <f t="shared" si="56"/>
        <v>0</v>
      </c>
      <c r="Q240" s="158">
        <v>0</v>
      </c>
      <c r="R240" s="158">
        <f t="shared" si="57"/>
        <v>0</v>
      </c>
      <c r="S240" s="158">
        <v>0</v>
      </c>
      <c r="T240" s="159">
        <f t="shared" si="58"/>
        <v>0</v>
      </c>
      <c r="AR240" s="160" t="s">
        <v>159</v>
      </c>
      <c r="AT240" s="160" t="s">
        <v>137</v>
      </c>
      <c r="AU240" s="160" t="s">
        <v>112</v>
      </c>
      <c r="AY240" s="13" t="s">
        <v>134</v>
      </c>
      <c r="BE240" s="161">
        <f t="shared" si="59"/>
        <v>0</v>
      </c>
      <c r="BF240" s="161">
        <f t="shared" si="60"/>
        <v>0</v>
      </c>
      <c r="BG240" s="161">
        <f t="shared" si="61"/>
        <v>0</v>
      </c>
      <c r="BH240" s="161">
        <f t="shared" si="62"/>
        <v>0</v>
      </c>
      <c r="BI240" s="161">
        <f t="shared" si="63"/>
        <v>0</v>
      </c>
      <c r="BJ240" s="13" t="s">
        <v>112</v>
      </c>
      <c r="BK240" s="161">
        <f t="shared" si="64"/>
        <v>0</v>
      </c>
      <c r="BL240" s="13" t="s">
        <v>159</v>
      </c>
      <c r="BM240" s="160" t="s">
        <v>536</v>
      </c>
    </row>
    <row r="241" spans="2:65" s="1" customFormat="1" ht="24.2" customHeight="1" x14ac:dyDescent="0.2">
      <c r="B241" s="28"/>
      <c r="C241" s="149" t="s">
        <v>537</v>
      </c>
      <c r="D241" s="149" t="s">
        <v>137</v>
      </c>
      <c r="E241" s="150" t="s">
        <v>538</v>
      </c>
      <c r="F241" s="151" t="s">
        <v>539</v>
      </c>
      <c r="G241" s="152" t="s">
        <v>343</v>
      </c>
      <c r="H241" s="185"/>
      <c r="I241" s="154"/>
      <c r="J241" s="155">
        <f t="shared" si="55"/>
        <v>0</v>
      </c>
      <c r="K241" s="156"/>
      <c r="L241" s="28"/>
      <c r="M241" s="157" t="s">
        <v>1</v>
      </c>
      <c r="N241" s="119" t="s">
        <v>40</v>
      </c>
      <c r="P241" s="158">
        <f t="shared" si="56"/>
        <v>0</v>
      </c>
      <c r="Q241" s="158">
        <v>0</v>
      </c>
      <c r="R241" s="158">
        <f t="shared" si="57"/>
        <v>0</v>
      </c>
      <c r="S241" s="158">
        <v>0</v>
      </c>
      <c r="T241" s="159">
        <f t="shared" si="58"/>
        <v>0</v>
      </c>
      <c r="AR241" s="160" t="s">
        <v>159</v>
      </c>
      <c r="AT241" s="160" t="s">
        <v>137</v>
      </c>
      <c r="AU241" s="160" t="s">
        <v>112</v>
      </c>
      <c r="AY241" s="13" t="s">
        <v>134</v>
      </c>
      <c r="BE241" s="161">
        <f t="shared" si="59"/>
        <v>0</v>
      </c>
      <c r="BF241" s="161">
        <f t="shared" si="60"/>
        <v>0</v>
      </c>
      <c r="BG241" s="161">
        <f t="shared" si="61"/>
        <v>0</v>
      </c>
      <c r="BH241" s="161">
        <f t="shared" si="62"/>
        <v>0</v>
      </c>
      <c r="BI241" s="161">
        <f t="shared" si="63"/>
        <v>0</v>
      </c>
      <c r="BJ241" s="13" t="s">
        <v>112</v>
      </c>
      <c r="BK241" s="161">
        <f t="shared" si="64"/>
        <v>0</v>
      </c>
      <c r="BL241" s="13" t="s">
        <v>159</v>
      </c>
      <c r="BM241" s="160" t="s">
        <v>540</v>
      </c>
    </row>
    <row r="242" spans="2:65" s="11" customFormat="1" ht="22.9" customHeight="1" x14ac:dyDescent="0.2">
      <c r="B242" s="138"/>
      <c r="D242" s="139" t="s">
        <v>73</v>
      </c>
      <c r="E242" s="147" t="s">
        <v>541</v>
      </c>
      <c r="F242" s="147" t="s">
        <v>542</v>
      </c>
      <c r="I242" s="141"/>
      <c r="J242" s="148">
        <f>BK242</f>
        <v>0</v>
      </c>
      <c r="L242" s="138"/>
      <c r="M242" s="142"/>
      <c r="P242" s="143">
        <f>SUM(P243:P253)</f>
        <v>0</v>
      </c>
      <c r="R242" s="143">
        <f>SUM(R243:R253)</f>
        <v>1.2659810560000002</v>
      </c>
      <c r="T242" s="144">
        <f>SUM(T243:T253)</f>
        <v>0</v>
      </c>
      <c r="AR242" s="139" t="s">
        <v>112</v>
      </c>
      <c r="AT242" s="145" t="s">
        <v>73</v>
      </c>
      <c r="AU242" s="145" t="s">
        <v>82</v>
      </c>
      <c r="AY242" s="139" t="s">
        <v>134</v>
      </c>
      <c r="BK242" s="146">
        <f>SUM(BK243:BK253)</f>
        <v>0</v>
      </c>
    </row>
    <row r="243" spans="2:65" s="1" customFormat="1" ht="37.9" customHeight="1" x14ac:dyDescent="0.2">
      <c r="B243" s="28"/>
      <c r="C243" s="149" t="s">
        <v>543</v>
      </c>
      <c r="D243" s="149" t="s">
        <v>137</v>
      </c>
      <c r="E243" s="150" t="s">
        <v>544</v>
      </c>
      <c r="F243" s="151" t="s">
        <v>545</v>
      </c>
      <c r="G243" s="152" t="s">
        <v>140</v>
      </c>
      <c r="H243" s="153">
        <v>46.813000000000002</v>
      </c>
      <c r="I243" s="154"/>
      <c r="J243" s="155">
        <f t="shared" ref="J243:J253" si="65">ROUND(I243*H243,2)</f>
        <v>0</v>
      </c>
      <c r="K243" s="156"/>
      <c r="L243" s="28"/>
      <c r="M243" s="157" t="s">
        <v>1</v>
      </c>
      <c r="N243" s="119" t="s">
        <v>40</v>
      </c>
      <c r="P243" s="158">
        <f t="shared" ref="P243:P253" si="66">O243*H243</f>
        <v>0</v>
      </c>
      <c r="Q243" s="158">
        <v>2.6470000000000005E-3</v>
      </c>
      <c r="R243" s="158">
        <f t="shared" ref="R243:R253" si="67">Q243*H243</f>
        <v>0.12391401100000003</v>
      </c>
      <c r="S243" s="158">
        <v>0</v>
      </c>
      <c r="T243" s="159">
        <f t="shared" ref="T243:T253" si="68">S243*H243</f>
        <v>0</v>
      </c>
      <c r="AR243" s="160" t="s">
        <v>159</v>
      </c>
      <c r="AT243" s="160" t="s">
        <v>137</v>
      </c>
      <c r="AU243" s="160" t="s">
        <v>112</v>
      </c>
      <c r="AY243" s="13" t="s">
        <v>134</v>
      </c>
      <c r="BE243" s="161">
        <f t="shared" ref="BE243:BE253" si="69">IF(N243="základná",J243,0)</f>
        <v>0</v>
      </c>
      <c r="BF243" s="161">
        <f t="shared" ref="BF243:BF253" si="70">IF(N243="znížená",J243,0)</f>
        <v>0</v>
      </c>
      <c r="BG243" s="161">
        <f t="shared" ref="BG243:BG253" si="71">IF(N243="zákl. prenesená",J243,0)</f>
        <v>0</v>
      </c>
      <c r="BH243" s="161">
        <f t="shared" ref="BH243:BH253" si="72">IF(N243="zníž. prenesená",J243,0)</f>
        <v>0</v>
      </c>
      <c r="BI243" s="161">
        <f t="shared" ref="BI243:BI253" si="73">IF(N243="nulová",J243,0)</f>
        <v>0</v>
      </c>
      <c r="BJ243" s="13" t="s">
        <v>112</v>
      </c>
      <c r="BK243" s="161">
        <f t="shared" ref="BK243:BK253" si="74">ROUND(I243*H243,2)</f>
        <v>0</v>
      </c>
      <c r="BL243" s="13" t="s">
        <v>159</v>
      </c>
      <c r="BM243" s="160" t="s">
        <v>546</v>
      </c>
    </row>
    <row r="244" spans="2:65" s="1" customFormat="1" ht="16.5" customHeight="1" x14ac:dyDescent="0.2">
      <c r="B244" s="28"/>
      <c r="C244" s="174" t="s">
        <v>547</v>
      </c>
      <c r="D244" s="174" t="s">
        <v>240</v>
      </c>
      <c r="E244" s="175" t="s">
        <v>548</v>
      </c>
      <c r="F244" s="176" t="s">
        <v>549</v>
      </c>
      <c r="G244" s="177" t="s">
        <v>140</v>
      </c>
      <c r="H244" s="178">
        <v>49.622</v>
      </c>
      <c r="I244" s="179"/>
      <c r="J244" s="180">
        <f t="shared" si="65"/>
        <v>0</v>
      </c>
      <c r="K244" s="181"/>
      <c r="L244" s="182"/>
      <c r="M244" s="183" t="s">
        <v>1</v>
      </c>
      <c r="N244" s="184" t="s">
        <v>40</v>
      </c>
      <c r="P244" s="158">
        <f t="shared" si="66"/>
        <v>0</v>
      </c>
      <c r="Q244" s="158">
        <v>1.8519999999999998E-2</v>
      </c>
      <c r="R244" s="158">
        <f t="shared" si="67"/>
        <v>0.91899943999999989</v>
      </c>
      <c r="S244" s="158">
        <v>0</v>
      </c>
      <c r="T244" s="159">
        <f t="shared" si="68"/>
        <v>0</v>
      </c>
      <c r="AR244" s="160" t="s">
        <v>322</v>
      </c>
      <c r="AT244" s="160" t="s">
        <v>240</v>
      </c>
      <c r="AU244" s="160" t="s">
        <v>112</v>
      </c>
      <c r="AY244" s="13" t="s">
        <v>134</v>
      </c>
      <c r="BE244" s="161">
        <f t="shared" si="69"/>
        <v>0</v>
      </c>
      <c r="BF244" s="161">
        <f t="shared" si="70"/>
        <v>0</v>
      </c>
      <c r="BG244" s="161">
        <f t="shared" si="71"/>
        <v>0</v>
      </c>
      <c r="BH244" s="161">
        <f t="shared" si="72"/>
        <v>0</v>
      </c>
      <c r="BI244" s="161">
        <f t="shared" si="73"/>
        <v>0</v>
      </c>
      <c r="BJ244" s="13" t="s">
        <v>112</v>
      </c>
      <c r="BK244" s="161">
        <f t="shared" si="74"/>
        <v>0</v>
      </c>
      <c r="BL244" s="13" t="s">
        <v>159</v>
      </c>
      <c r="BM244" s="160" t="s">
        <v>550</v>
      </c>
    </row>
    <row r="245" spans="2:65" s="1" customFormat="1" ht="24.2" customHeight="1" x14ac:dyDescent="0.2">
      <c r="B245" s="28"/>
      <c r="C245" s="149" t="s">
        <v>551</v>
      </c>
      <c r="D245" s="149" t="s">
        <v>137</v>
      </c>
      <c r="E245" s="150" t="s">
        <v>552</v>
      </c>
      <c r="F245" s="151" t="s">
        <v>553</v>
      </c>
      <c r="G245" s="152" t="s">
        <v>187</v>
      </c>
      <c r="H245" s="153">
        <v>11</v>
      </c>
      <c r="I245" s="154"/>
      <c r="J245" s="155">
        <f t="shared" si="65"/>
        <v>0</v>
      </c>
      <c r="K245" s="156"/>
      <c r="L245" s="28"/>
      <c r="M245" s="157" t="s">
        <v>1</v>
      </c>
      <c r="N245" s="119" t="s">
        <v>40</v>
      </c>
      <c r="P245" s="158">
        <f t="shared" si="66"/>
        <v>0</v>
      </c>
      <c r="Q245" s="158">
        <v>5.0000000000000001E-4</v>
      </c>
      <c r="R245" s="158">
        <f t="shared" si="67"/>
        <v>5.4999999999999997E-3</v>
      </c>
      <c r="S245" s="158">
        <v>0</v>
      </c>
      <c r="T245" s="159">
        <f t="shared" si="68"/>
        <v>0</v>
      </c>
      <c r="AR245" s="160" t="s">
        <v>159</v>
      </c>
      <c r="AT245" s="160" t="s">
        <v>137</v>
      </c>
      <c r="AU245" s="160" t="s">
        <v>112</v>
      </c>
      <c r="AY245" s="13" t="s">
        <v>134</v>
      </c>
      <c r="BE245" s="161">
        <f t="shared" si="69"/>
        <v>0</v>
      </c>
      <c r="BF245" s="161">
        <f t="shared" si="70"/>
        <v>0</v>
      </c>
      <c r="BG245" s="161">
        <f t="shared" si="71"/>
        <v>0</v>
      </c>
      <c r="BH245" s="161">
        <f t="shared" si="72"/>
        <v>0</v>
      </c>
      <c r="BI245" s="161">
        <f t="shared" si="73"/>
        <v>0</v>
      </c>
      <c r="BJ245" s="13" t="s">
        <v>112</v>
      </c>
      <c r="BK245" s="161">
        <f t="shared" si="74"/>
        <v>0</v>
      </c>
      <c r="BL245" s="13" t="s">
        <v>159</v>
      </c>
      <c r="BM245" s="160" t="s">
        <v>554</v>
      </c>
    </row>
    <row r="246" spans="2:65" s="1" customFormat="1" ht="16.5" customHeight="1" x14ac:dyDescent="0.2">
      <c r="B246" s="28"/>
      <c r="C246" s="174" t="s">
        <v>555</v>
      </c>
      <c r="D246" s="174" t="s">
        <v>240</v>
      </c>
      <c r="E246" s="175" t="s">
        <v>556</v>
      </c>
      <c r="F246" s="176" t="s">
        <v>557</v>
      </c>
      <c r="G246" s="177" t="s">
        <v>187</v>
      </c>
      <c r="H246" s="178">
        <v>11</v>
      </c>
      <c r="I246" s="179"/>
      <c r="J246" s="180">
        <f t="shared" si="65"/>
        <v>0</v>
      </c>
      <c r="K246" s="181"/>
      <c r="L246" s="182"/>
      <c r="M246" s="183" t="s">
        <v>1</v>
      </c>
      <c r="N246" s="184" t="s">
        <v>40</v>
      </c>
      <c r="P246" s="158">
        <f t="shared" si="66"/>
        <v>0</v>
      </c>
      <c r="Q246" s="158">
        <v>1E-4</v>
      </c>
      <c r="R246" s="158">
        <f t="shared" si="67"/>
        <v>1.1000000000000001E-3</v>
      </c>
      <c r="S246" s="158">
        <v>0</v>
      </c>
      <c r="T246" s="159">
        <f t="shared" si="68"/>
        <v>0</v>
      </c>
      <c r="AR246" s="160" t="s">
        <v>322</v>
      </c>
      <c r="AT246" s="160" t="s">
        <v>240</v>
      </c>
      <c r="AU246" s="160" t="s">
        <v>112</v>
      </c>
      <c r="AY246" s="13" t="s">
        <v>134</v>
      </c>
      <c r="BE246" s="161">
        <f t="shared" si="69"/>
        <v>0</v>
      </c>
      <c r="BF246" s="161">
        <f t="shared" si="70"/>
        <v>0</v>
      </c>
      <c r="BG246" s="161">
        <f t="shared" si="71"/>
        <v>0</v>
      </c>
      <c r="BH246" s="161">
        <f t="shared" si="72"/>
        <v>0</v>
      </c>
      <c r="BI246" s="161">
        <f t="shared" si="73"/>
        <v>0</v>
      </c>
      <c r="BJ246" s="13" t="s">
        <v>112</v>
      </c>
      <c r="BK246" s="161">
        <f t="shared" si="74"/>
        <v>0</v>
      </c>
      <c r="BL246" s="13" t="s">
        <v>159</v>
      </c>
      <c r="BM246" s="160" t="s">
        <v>558</v>
      </c>
    </row>
    <row r="247" spans="2:65" s="1" customFormat="1" ht="24.2" customHeight="1" x14ac:dyDescent="0.2">
      <c r="B247" s="28"/>
      <c r="C247" s="149" t="s">
        <v>559</v>
      </c>
      <c r="D247" s="149" t="s">
        <v>137</v>
      </c>
      <c r="E247" s="150" t="s">
        <v>560</v>
      </c>
      <c r="F247" s="151" t="s">
        <v>561</v>
      </c>
      <c r="G247" s="152" t="s">
        <v>320</v>
      </c>
      <c r="H247" s="153">
        <v>1</v>
      </c>
      <c r="I247" s="154"/>
      <c r="J247" s="155">
        <f t="shared" si="65"/>
        <v>0</v>
      </c>
      <c r="K247" s="156"/>
      <c r="L247" s="28"/>
      <c r="M247" s="157" t="s">
        <v>1</v>
      </c>
      <c r="N247" s="119" t="s">
        <v>40</v>
      </c>
      <c r="P247" s="158">
        <f t="shared" si="66"/>
        <v>0</v>
      </c>
      <c r="Q247" s="158">
        <v>4.4999999999999999E-4</v>
      </c>
      <c r="R247" s="158">
        <f t="shared" si="67"/>
        <v>4.4999999999999999E-4</v>
      </c>
      <c r="S247" s="158">
        <v>0</v>
      </c>
      <c r="T247" s="159">
        <f t="shared" si="68"/>
        <v>0</v>
      </c>
      <c r="AR247" s="160" t="s">
        <v>159</v>
      </c>
      <c r="AT247" s="160" t="s">
        <v>137</v>
      </c>
      <c r="AU247" s="160" t="s">
        <v>112</v>
      </c>
      <c r="AY247" s="13" t="s">
        <v>134</v>
      </c>
      <c r="BE247" s="161">
        <f t="shared" si="69"/>
        <v>0</v>
      </c>
      <c r="BF247" s="161">
        <f t="shared" si="70"/>
        <v>0</v>
      </c>
      <c r="BG247" s="161">
        <f t="shared" si="71"/>
        <v>0</v>
      </c>
      <c r="BH247" s="161">
        <f t="shared" si="72"/>
        <v>0</v>
      </c>
      <c r="BI247" s="161">
        <f t="shared" si="73"/>
        <v>0</v>
      </c>
      <c r="BJ247" s="13" t="s">
        <v>112</v>
      </c>
      <c r="BK247" s="161">
        <f t="shared" si="74"/>
        <v>0</v>
      </c>
      <c r="BL247" s="13" t="s">
        <v>159</v>
      </c>
      <c r="BM247" s="160" t="s">
        <v>562</v>
      </c>
    </row>
    <row r="248" spans="2:65" s="1" customFormat="1" ht="16.5" customHeight="1" x14ac:dyDescent="0.2">
      <c r="B248" s="28"/>
      <c r="C248" s="174" t="s">
        <v>563</v>
      </c>
      <c r="D248" s="174" t="s">
        <v>240</v>
      </c>
      <c r="E248" s="175" t="s">
        <v>564</v>
      </c>
      <c r="F248" s="176" t="s">
        <v>565</v>
      </c>
      <c r="G248" s="177" t="s">
        <v>320</v>
      </c>
      <c r="H248" s="178">
        <v>1</v>
      </c>
      <c r="I248" s="179"/>
      <c r="J248" s="180">
        <f t="shared" si="65"/>
        <v>0</v>
      </c>
      <c r="K248" s="181"/>
      <c r="L248" s="182"/>
      <c r="M248" s="183" t="s">
        <v>1</v>
      </c>
      <c r="N248" s="184" t="s">
        <v>40</v>
      </c>
      <c r="P248" s="158">
        <f t="shared" si="66"/>
        <v>0</v>
      </c>
      <c r="Q248" s="158">
        <v>1.1E-4</v>
      </c>
      <c r="R248" s="158">
        <f t="shared" si="67"/>
        <v>1.1E-4</v>
      </c>
      <c r="S248" s="158">
        <v>0</v>
      </c>
      <c r="T248" s="159">
        <f t="shared" si="68"/>
        <v>0</v>
      </c>
      <c r="AR248" s="160" t="s">
        <v>322</v>
      </c>
      <c r="AT248" s="160" t="s">
        <v>240</v>
      </c>
      <c r="AU248" s="160" t="s">
        <v>112</v>
      </c>
      <c r="AY248" s="13" t="s">
        <v>134</v>
      </c>
      <c r="BE248" s="161">
        <f t="shared" si="69"/>
        <v>0</v>
      </c>
      <c r="BF248" s="161">
        <f t="shared" si="70"/>
        <v>0</v>
      </c>
      <c r="BG248" s="161">
        <f t="shared" si="71"/>
        <v>0</v>
      </c>
      <c r="BH248" s="161">
        <f t="shared" si="72"/>
        <v>0</v>
      </c>
      <c r="BI248" s="161">
        <f t="shared" si="73"/>
        <v>0</v>
      </c>
      <c r="BJ248" s="13" t="s">
        <v>112</v>
      </c>
      <c r="BK248" s="161">
        <f t="shared" si="74"/>
        <v>0</v>
      </c>
      <c r="BL248" s="13" t="s">
        <v>159</v>
      </c>
      <c r="BM248" s="160" t="s">
        <v>566</v>
      </c>
    </row>
    <row r="249" spans="2:65" s="1" customFormat="1" ht="24.2" customHeight="1" x14ac:dyDescent="0.2">
      <c r="B249" s="28"/>
      <c r="C249" s="149" t="s">
        <v>567</v>
      </c>
      <c r="D249" s="149" t="s">
        <v>137</v>
      </c>
      <c r="E249" s="150" t="s">
        <v>568</v>
      </c>
      <c r="F249" s="151" t="s">
        <v>569</v>
      </c>
      <c r="G249" s="152" t="s">
        <v>320</v>
      </c>
      <c r="H249" s="153">
        <v>1</v>
      </c>
      <c r="I249" s="154"/>
      <c r="J249" s="155">
        <f t="shared" si="65"/>
        <v>0</v>
      </c>
      <c r="K249" s="156"/>
      <c r="L249" s="28"/>
      <c r="M249" s="157" t="s">
        <v>1</v>
      </c>
      <c r="N249" s="119" t="s">
        <v>40</v>
      </c>
      <c r="P249" s="158">
        <f t="shared" si="66"/>
        <v>0</v>
      </c>
      <c r="Q249" s="158">
        <v>8.9999999999999998E-4</v>
      </c>
      <c r="R249" s="158">
        <f t="shared" si="67"/>
        <v>8.9999999999999998E-4</v>
      </c>
      <c r="S249" s="158">
        <v>0</v>
      </c>
      <c r="T249" s="159">
        <f t="shared" si="68"/>
        <v>0</v>
      </c>
      <c r="AR249" s="160" t="s">
        <v>159</v>
      </c>
      <c r="AT249" s="160" t="s">
        <v>137</v>
      </c>
      <c r="AU249" s="160" t="s">
        <v>112</v>
      </c>
      <c r="AY249" s="13" t="s">
        <v>134</v>
      </c>
      <c r="BE249" s="161">
        <f t="shared" si="69"/>
        <v>0</v>
      </c>
      <c r="BF249" s="161">
        <f t="shared" si="70"/>
        <v>0</v>
      </c>
      <c r="BG249" s="161">
        <f t="shared" si="71"/>
        <v>0</v>
      </c>
      <c r="BH249" s="161">
        <f t="shared" si="72"/>
        <v>0</v>
      </c>
      <c r="BI249" s="161">
        <f t="shared" si="73"/>
        <v>0</v>
      </c>
      <c r="BJ249" s="13" t="s">
        <v>112</v>
      </c>
      <c r="BK249" s="161">
        <f t="shared" si="74"/>
        <v>0</v>
      </c>
      <c r="BL249" s="13" t="s">
        <v>159</v>
      </c>
      <c r="BM249" s="160" t="s">
        <v>570</v>
      </c>
    </row>
    <row r="250" spans="2:65" s="1" customFormat="1" ht="16.5" customHeight="1" x14ac:dyDescent="0.2">
      <c r="B250" s="28"/>
      <c r="C250" s="174" t="s">
        <v>571</v>
      </c>
      <c r="D250" s="174" t="s">
        <v>240</v>
      </c>
      <c r="E250" s="175" t="s">
        <v>572</v>
      </c>
      <c r="F250" s="176" t="s">
        <v>573</v>
      </c>
      <c r="G250" s="177" t="s">
        <v>320</v>
      </c>
      <c r="H250" s="178">
        <v>1</v>
      </c>
      <c r="I250" s="179"/>
      <c r="J250" s="180">
        <f t="shared" si="65"/>
        <v>0</v>
      </c>
      <c r="K250" s="181"/>
      <c r="L250" s="182"/>
      <c r="M250" s="183" t="s">
        <v>1</v>
      </c>
      <c r="N250" s="184" t="s">
        <v>40</v>
      </c>
      <c r="P250" s="158">
        <f t="shared" si="66"/>
        <v>0</v>
      </c>
      <c r="Q250" s="158">
        <v>3.6999999999999999E-4</v>
      </c>
      <c r="R250" s="158">
        <f t="shared" si="67"/>
        <v>3.6999999999999999E-4</v>
      </c>
      <c r="S250" s="158">
        <v>0</v>
      </c>
      <c r="T250" s="159">
        <f t="shared" si="68"/>
        <v>0</v>
      </c>
      <c r="AR250" s="160" t="s">
        <v>322</v>
      </c>
      <c r="AT250" s="160" t="s">
        <v>240</v>
      </c>
      <c r="AU250" s="160" t="s">
        <v>112</v>
      </c>
      <c r="AY250" s="13" t="s">
        <v>134</v>
      </c>
      <c r="BE250" s="161">
        <f t="shared" si="69"/>
        <v>0</v>
      </c>
      <c r="BF250" s="161">
        <f t="shared" si="70"/>
        <v>0</v>
      </c>
      <c r="BG250" s="161">
        <f t="shared" si="71"/>
        <v>0</v>
      </c>
      <c r="BH250" s="161">
        <f t="shared" si="72"/>
        <v>0</v>
      </c>
      <c r="BI250" s="161">
        <f t="shared" si="73"/>
        <v>0</v>
      </c>
      <c r="BJ250" s="13" t="s">
        <v>112</v>
      </c>
      <c r="BK250" s="161">
        <f t="shared" si="74"/>
        <v>0</v>
      </c>
      <c r="BL250" s="13" t="s">
        <v>159</v>
      </c>
      <c r="BM250" s="160" t="s">
        <v>574</v>
      </c>
    </row>
    <row r="251" spans="2:65" s="1" customFormat="1" ht="33" customHeight="1" x14ac:dyDescent="0.2">
      <c r="B251" s="28"/>
      <c r="C251" s="149" t="s">
        <v>575</v>
      </c>
      <c r="D251" s="149" t="s">
        <v>137</v>
      </c>
      <c r="E251" s="150" t="s">
        <v>576</v>
      </c>
      <c r="F251" s="151" t="s">
        <v>577</v>
      </c>
      <c r="G251" s="152" t="s">
        <v>140</v>
      </c>
      <c r="H251" s="153">
        <v>46.813000000000002</v>
      </c>
      <c r="I251" s="154"/>
      <c r="J251" s="155">
        <f t="shared" si="65"/>
        <v>0</v>
      </c>
      <c r="K251" s="156"/>
      <c r="L251" s="28"/>
      <c r="M251" s="157" t="s">
        <v>1</v>
      </c>
      <c r="N251" s="119" t="s">
        <v>40</v>
      </c>
      <c r="P251" s="158">
        <f t="shared" si="66"/>
        <v>0</v>
      </c>
      <c r="Q251" s="158">
        <v>4.4999999999999997E-3</v>
      </c>
      <c r="R251" s="158">
        <f t="shared" si="67"/>
        <v>0.2106585</v>
      </c>
      <c r="S251" s="158">
        <v>0</v>
      </c>
      <c r="T251" s="159">
        <f t="shared" si="68"/>
        <v>0</v>
      </c>
      <c r="AR251" s="160" t="s">
        <v>159</v>
      </c>
      <c r="AT251" s="160" t="s">
        <v>137</v>
      </c>
      <c r="AU251" s="160" t="s">
        <v>112</v>
      </c>
      <c r="AY251" s="13" t="s">
        <v>134</v>
      </c>
      <c r="BE251" s="161">
        <f t="shared" si="69"/>
        <v>0</v>
      </c>
      <c r="BF251" s="161">
        <f t="shared" si="70"/>
        <v>0</v>
      </c>
      <c r="BG251" s="161">
        <f t="shared" si="71"/>
        <v>0</v>
      </c>
      <c r="BH251" s="161">
        <f t="shared" si="72"/>
        <v>0</v>
      </c>
      <c r="BI251" s="161">
        <f t="shared" si="73"/>
        <v>0</v>
      </c>
      <c r="BJ251" s="13" t="s">
        <v>112</v>
      </c>
      <c r="BK251" s="161">
        <f t="shared" si="74"/>
        <v>0</v>
      </c>
      <c r="BL251" s="13" t="s">
        <v>159</v>
      </c>
      <c r="BM251" s="160" t="s">
        <v>578</v>
      </c>
    </row>
    <row r="252" spans="2:65" s="1" customFormat="1" ht="16.5" customHeight="1" x14ac:dyDescent="0.2">
      <c r="B252" s="28"/>
      <c r="C252" s="149" t="s">
        <v>579</v>
      </c>
      <c r="D252" s="149" t="s">
        <v>137</v>
      </c>
      <c r="E252" s="150" t="s">
        <v>580</v>
      </c>
      <c r="F252" s="151" t="s">
        <v>581</v>
      </c>
      <c r="G252" s="152" t="s">
        <v>140</v>
      </c>
      <c r="H252" s="153">
        <v>46.813000000000002</v>
      </c>
      <c r="I252" s="154"/>
      <c r="J252" s="155">
        <f t="shared" si="65"/>
        <v>0</v>
      </c>
      <c r="K252" s="156"/>
      <c r="L252" s="28"/>
      <c r="M252" s="157" t="s">
        <v>1</v>
      </c>
      <c r="N252" s="119" t="s">
        <v>40</v>
      </c>
      <c r="P252" s="158">
        <f t="shared" si="66"/>
        <v>0</v>
      </c>
      <c r="Q252" s="158">
        <v>8.5000000000000006E-5</v>
      </c>
      <c r="R252" s="158">
        <f t="shared" si="67"/>
        <v>3.9791050000000001E-3</v>
      </c>
      <c r="S252" s="158">
        <v>0</v>
      </c>
      <c r="T252" s="159">
        <f t="shared" si="68"/>
        <v>0</v>
      </c>
      <c r="AR252" s="160" t="s">
        <v>159</v>
      </c>
      <c r="AT252" s="160" t="s">
        <v>137</v>
      </c>
      <c r="AU252" s="160" t="s">
        <v>112</v>
      </c>
      <c r="AY252" s="13" t="s">
        <v>134</v>
      </c>
      <c r="BE252" s="161">
        <f t="shared" si="69"/>
        <v>0</v>
      </c>
      <c r="BF252" s="161">
        <f t="shared" si="70"/>
        <v>0</v>
      </c>
      <c r="BG252" s="161">
        <f t="shared" si="71"/>
        <v>0</v>
      </c>
      <c r="BH252" s="161">
        <f t="shared" si="72"/>
        <v>0</v>
      </c>
      <c r="BI252" s="161">
        <f t="shared" si="73"/>
        <v>0</v>
      </c>
      <c r="BJ252" s="13" t="s">
        <v>112</v>
      </c>
      <c r="BK252" s="161">
        <f t="shared" si="74"/>
        <v>0</v>
      </c>
      <c r="BL252" s="13" t="s">
        <v>159</v>
      </c>
      <c r="BM252" s="160" t="s">
        <v>582</v>
      </c>
    </row>
    <row r="253" spans="2:65" s="1" customFormat="1" ht="24.2" customHeight="1" x14ac:dyDescent="0.2">
      <c r="B253" s="28"/>
      <c r="C253" s="149" t="s">
        <v>583</v>
      </c>
      <c r="D253" s="149" t="s">
        <v>137</v>
      </c>
      <c r="E253" s="150" t="s">
        <v>584</v>
      </c>
      <c r="F253" s="151" t="s">
        <v>585</v>
      </c>
      <c r="G253" s="152" t="s">
        <v>343</v>
      </c>
      <c r="H253" s="185"/>
      <c r="I253" s="154"/>
      <c r="J253" s="155">
        <f t="shared" si="65"/>
        <v>0</v>
      </c>
      <c r="K253" s="156"/>
      <c r="L253" s="28"/>
      <c r="M253" s="157" t="s">
        <v>1</v>
      </c>
      <c r="N253" s="119" t="s">
        <v>40</v>
      </c>
      <c r="P253" s="158">
        <f t="shared" si="66"/>
        <v>0</v>
      </c>
      <c r="Q253" s="158">
        <v>0</v>
      </c>
      <c r="R253" s="158">
        <f t="shared" si="67"/>
        <v>0</v>
      </c>
      <c r="S253" s="158">
        <v>0</v>
      </c>
      <c r="T253" s="159">
        <f t="shared" si="68"/>
        <v>0</v>
      </c>
      <c r="AR253" s="160" t="s">
        <v>159</v>
      </c>
      <c r="AT253" s="160" t="s">
        <v>137</v>
      </c>
      <c r="AU253" s="160" t="s">
        <v>112</v>
      </c>
      <c r="AY253" s="13" t="s">
        <v>134</v>
      </c>
      <c r="BE253" s="161">
        <f t="shared" si="69"/>
        <v>0</v>
      </c>
      <c r="BF253" s="161">
        <f t="shared" si="70"/>
        <v>0</v>
      </c>
      <c r="BG253" s="161">
        <f t="shared" si="71"/>
        <v>0</v>
      </c>
      <c r="BH253" s="161">
        <f t="shared" si="72"/>
        <v>0</v>
      </c>
      <c r="BI253" s="161">
        <f t="shared" si="73"/>
        <v>0</v>
      </c>
      <c r="BJ253" s="13" t="s">
        <v>112</v>
      </c>
      <c r="BK253" s="161">
        <f t="shared" si="74"/>
        <v>0</v>
      </c>
      <c r="BL253" s="13" t="s">
        <v>159</v>
      </c>
      <c r="BM253" s="160" t="s">
        <v>586</v>
      </c>
    </row>
    <row r="254" spans="2:65" s="11" customFormat="1" ht="22.9" customHeight="1" x14ac:dyDescent="0.2">
      <c r="B254" s="138"/>
      <c r="D254" s="139" t="s">
        <v>73</v>
      </c>
      <c r="E254" s="147" t="s">
        <v>587</v>
      </c>
      <c r="F254" s="147" t="s">
        <v>588</v>
      </c>
      <c r="I254" s="141"/>
      <c r="J254" s="148">
        <f>BK254</f>
        <v>0</v>
      </c>
      <c r="L254" s="138"/>
      <c r="M254" s="142"/>
      <c r="P254" s="143">
        <f>SUM(P255:P258)</f>
        <v>0</v>
      </c>
      <c r="R254" s="143">
        <f>SUM(R255:R258)</f>
        <v>1.0608799999999999E-3</v>
      </c>
      <c r="T254" s="144">
        <f>SUM(T255:T258)</f>
        <v>0</v>
      </c>
      <c r="AR254" s="139" t="s">
        <v>112</v>
      </c>
      <c r="AT254" s="145" t="s">
        <v>73</v>
      </c>
      <c r="AU254" s="145" t="s">
        <v>82</v>
      </c>
      <c r="AY254" s="139" t="s">
        <v>134</v>
      </c>
      <c r="BK254" s="146">
        <f>SUM(BK255:BK258)</f>
        <v>0</v>
      </c>
    </row>
    <row r="255" spans="2:65" s="1" customFormat="1" ht="33" customHeight="1" x14ac:dyDescent="0.2">
      <c r="B255" s="28"/>
      <c r="C255" s="149" t="s">
        <v>589</v>
      </c>
      <c r="D255" s="149" t="s">
        <v>137</v>
      </c>
      <c r="E255" s="150" t="s">
        <v>590</v>
      </c>
      <c r="F255" s="151" t="s">
        <v>591</v>
      </c>
      <c r="G255" s="152" t="s">
        <v>320</v>
      </c>
      <c r="H255" s="153">
        <v>1</v>
      </c>
      <c r="I255" s="154"/>
      <c r="J255" s="155">
        <f>ROUND(I255*H255,2)</f>
        <v>0</v>
      </c>
      <c r="K255" s="156"/>
      <c r="L255" s="28"/>
      <c r="M255" s="157" t="s">
        <v>1</v>
      </c>
      <c r="N255" s="119" t="s">
        <v>40</v>
      </c>
      <c r="P255" s="158">
        <f>O255*H255</f>
        <v>0</v>
      </c>
      <c r="Q255" s="158">
        <v>0</v>
      </c>
      <c r="R255" s="158">
        <f>Q255*H255</f>
        <v>0</v>
      </c>
      <c r="S255" s="158">
        <v>0</v>
      </c>
      <c r="T255" s="159">
        <f>S255*H255</f>
        <v>0</v>
      </c>
      <c r="AR255" s="160" t="s">
        <v>159</v>
      </c>
      <c r="AT255" s="160" t="s">
        <v>137</v>
      </c>
      <c r="AU255" s="160" t="s">
        <v>112</v>
      </c>
      <c r="AY255" s="13" t="s">
        <v>134</v>
      </c>
      <c r="BE255" s="161">
        <f>IF(N255="základná",J255,0)</f>
        <v>0</v>
      </c>
      <c r="BF255" s="161">
        <f>IF(N255="znížená",J255,0)</f>
        <v>0</v>
      </c>
      <c r="BG255" s="161">
        <f>IF(N255="zákl. prenesená",J255,0)</f>
        <v>0</v>
      </c>
      <c r="BH255" s="161">
        <f>IF(N255="zníž. prenesená",J255,0)</f>
        <v>0</v>
      </c>
      <c r="BI255" s="161">
        <f>IF(N255="nulová",J255,0)</f>
        <v>0</v>
      </c>
      <c r="BJ255" s="13" t="s">
        <v>112</v>
      </c>
      <c r="BK255" s="161">
        <f>ROUND(I255*H255,2)</f>
        <v>0</v>
      </c>
      <c r="BL255" s="13" t="s">
        <v>159</v>
      </c>
      <c r="BM255" s="160" t="s">
        <v>592</v>
      </c>
    </row>
    <row r="256" spans="2:65" s="1" customFormat="1" ht="24.2" customHeight="1" x14ac:dyDescent="0.2">
      <c r="B256" s="28"/>
      <c r="C256" s="149" t="s">
        <v>593</v>
      </c>
      <c r="D256" s="149" t="s">
        <v>137</v>
      </c>
      <c r="E256" s="150" t="s">
        <v>594</v>
      </c>
      <c r="F256" s="151" t="s">
        <v>595</v>
      </c>
      <c r="G256" s="152" t="s">
        <v>320</v>
      </c>
      <c r="H256" s="153">
        <v>1</v>
      </c>
      <c r="I256" s="154"/>
      <c r="J256" s="155">
        <f>ROUND(I256*H256,2)</f>
        <v>0</v>
      </c>
      <c r="K256" s="156"/>
      <c r="L256" s="28"/>
      <c r="M256" s="157" t="s">
        <v>1</v>
      </c>
      <c r="N256" s="119" t="s">
        <v>40</v>
      </c>
      <c r="P256" s="158">
        <f>O256*H256</f>
        <v>0</v>
      </c>
      <c r="Q256" s="158">
        <v>1.6184000000000001E-4</v>
      </c>
      <c r="R256" s="158">
        <f>Q256*H256</f>
        <v>1.6184000000000001E-4</v>
      </c>
      <c r="S256" s="158">
        <v>0</v>
      </c>
      <c r="T256" s="159">
        <f>S256*H256</f>
        <v>0</v>
      </c>
      <c r="AR256" s="160" t="s">
        <v>159</v>
      </c>
      <c r="AT256" s="160" t="s">
        <v>137</v>
      </c>
      <c r="AU256" s="160" t="s">
        <v>112</v>
      </c>
      <c r="AY256" s="13" t="s">
        <v>134</v>
      </c>
      <c r="BE256" s="161">
        <f>IF(N256="základná",J256,0)</f>
        <v>0</v>
      </c>
      <c r="BF256" s="161">
        <f>IF(N256="znížená",J256,0)</f>
        <v>0</v>
      </c>
      <c r="BG256" s="161">
        <f>IF(N256="zákl. prenesená",J256,0)</f>
        <v>0</v>
      </c>
      <c r="BH256" s="161">
        <f>IF(N256="zníž. prenesená",J256,0)</f>
        <v>0</v>
      </c>
      <c r="BI256" s="161">
        <f>IF(N256="nulová",J256,0)</f>
        <v>0</v>
      </c>
      <c r="BJ256" s="13" t="s">
        <v>112</v>
      </c>
      <c r="BK256" s="161">
        <f>ROUND(I256*H256,2)</f>
        <v>0</v>
      </c>
      <c r="BL256" s="13" t="s">
        <v>159</v>
      </c>
      <c r="BM256" s="160" t="s">
        <v>596</v>
      </c>
    </row>
    <row r="257" spans="2:65" s="1" customFormat="1" ht="24.2" customHeight="1" x14ac:dyDescent="0.2">
      <c r="B257" s="28"/>
      <c r="C257" s="149" t="s">
        <v>597</v>
      </c>
      <c r="D257" s="149" t="s">
        <v>137</v>
      </c>
      <c r="E257" s="150" t="s">
        <v>598</v>
      </c>
      <c r="F257" s="151" t="s">
        <v>599</v>
      </c>
      <c r="G257" s="152" t="s">
        <v>320</v>
      </c>
      <c r="H257" s="153">
        <v>1</v>
      </c>
      <c r="I257" s="154"/>
      <c r="J257" s="155">
        <f>ROUND(I257*H257,2)</f>
        <v>0</v>
      </c>
      <c r="K257" s="156"/>
      <c r="L257" s="28"/>
      <c r="M257" s="157" t="s">
        <v>1</v>
      </c>
      <c r="N257" s="119" t="s">
        <v>40</v>
      </c>
      <c r="P257" s="158">
        <f>O257*H257</f>
        <v>0</v>
      </c>
      <c r="Q257" s="158">
        <v>8.9857999999999995E-4</v>
      </c>
      <c r="R257" s="158">
        <f>Q257*H257</f>
        <v>8.9857999999999995E-4</v>
      </c>
      <c r="S257" s="158">
        <v>0</v>
      </c>
      <c r="T257" s="159">
        <f>S257*H257</f>
        <v>0</v>
      </c>
      <c r="AR257" s="160" t="s">
        <v>159</v>
      </c>
      <c r="AT257" s="160" t="s">
        <v>137</v>
      </c>
      <c r="AU257" s="160" t="s">
        <v>112</v>
      </c>
      <c r="AY257" s="13" t="s">
        <v>134</v>
      </c>
      <c r="BE257" s="161">
        <f>IF(N257="základná",J257,0)</f>
        <v>0</v>
      </c>
      <c r="BF257" s="161">
        <f>IF(N257="znížená",J257,0)</f>
        <v>0</v>
      </c>
      <c r="BG257" s="161">
        <f>IF(N257="zákl. prenesená",J257,0)</f>
        <v>0</v>
      </c>
      <c r="BH257" s="161">
        <f>IF(N257="zníž. prenesená",J257,0)</f>
        <v>0</v>
      </c>
      <c r="BI257" s="161">
        <f>IF(N257="nulová",J257,0)</f>
        <v>0</v>
      </c>
      <c r="BJ257" s="13" t="s">
        <v>112</v>
      </c>
      <c r="BK257" s="161">
        <f>ROUND(I257*H257,2)</f>
        <v>0</v>
      </c>
      <c r="BL257" s="13" t="s">
        <v>159</v>
      </c>
      <c r="BM257" s="160" t="s">
        <v>600</v>
      </c>
    </row>
    <row r="258" spans="2:65" s="1" customFormat="1" ht="24.2" customHeight="1" x14ac:dyDescent="0.2">
      <c r="B258" s="28"/>
      <c r="C258" s="149" t="s">
        <v>601</v>
      </c>
      <c r="D258" s="149" t="s">
        <v>137</v>
      </c>
      <c r="E258" s="150" t="s">
        <v>602</v>
      </c>
      <c r="F258" s="151" t="s">
        <v>603</v>
      </c>
      <c r="G258" s="152" t="s">
        <v>604</v>
      </c>
      <c r="H258" s="153">
        <v>1</v>
      </c>
      <c r="I258" s="154"/>
      <c r="J258" s="155">
        <f>ROUND(I258*H258,2)</f>
        <v>0</v>
      </c>
      <c r="K258" s="156"/>
      <c r="L258" s="28"/>
      <c r="M258" s="157" t="s">
        <v>1</v>
      </c>
      <c r="N258" s="119" t="s">
        <v>40</v>
      </c>
      <c r="P258" s="158">
        <f>O258*H258</f>
        <v>0</v>
      </c>
      <c r="Q258" s="158">
        <v>4.5999999999999999E-7</v>
      </c>
      <c r="R258" s="158">
        <f>Q258*H258</f>
        <v>4.5999999999999999E-7</v>
      </c>
      <c r="S258" s="158">
        <v>0</v>
      </c>
      <c r="T258" s="159">
        <f>S258*H258</f>
        <v>0</v>
      </c>
      <c r="AR258" s="160" t="s">
        <v>159</v>
      </c>
      <c r="AT258" s="160" t="s">
        <v>137</v>
      </c>
      <c r="AU258" s="160" t="s">
        <v>112</v>
      </c>
      <c r="AY258" s="13" t="s">
        <v>134</v>
      </c>
      <c r="BE258" s="161">
        <f>IF(N258="základná",J258,0)</f>
        <v>0</v>
      </c>
      <c r="BF258" s="161">
        <f>IF(N258="znížená",J258,0)</f>
        <v>0</v>
      </c>
      <c r="BG258" s="161">
        <f>IF(N258="zákl. prenesená",J258,0)</f>
        <v>0</v>
      </c>
      <c r="BH258" s="161">
        <f>IF(N258="zníž. prenesená",J258,0)</f>
        <v>0</v>
      </c>
      <c r="BI258" s="161">
        <f>IF(N258="nulová",J258,0)</f>
        <v>0</v>
      </c>
      <c r="BJ258" s="13" t="s">
        <v>112</v>
      </c>
      <c r="BK258" s="161">
        <f>ROUND(I258*H258,2)</f>
        <v>0</v>
      </c>
      <c r="BL258" s="13" t="s">
        <v>159</v>
      </c>
      <c r="BM258" s="160" t="s">
        <v>605</v>
      </c>
    </row>
    <row r="259" spans="2:65" s="11" customFormat="1" ht="22.9" customHeight="1" x14ac:dyDescent="0.2">
      <c r="B259" s="138"/>
      <c r="D259" s="139" t="s">
        <v>73</v>
      </c>
      <c r="E259" s="147" t="s">
        <v>155</v>
      </c>
      <c r="F259" s="147" t="s">
        <v>156</v>
      </c>
      <c r="I259" s="141"/>
      <c r="J259" s="148">
        <f>BK259</f>
        <v>0</v>
      </c>
      <c r="L259" s="138"/>
      <c r="M259" s="142"/>
      <c r="P259" s="143">
        <f>SUM(P260:P268)</f>
        <v>0</v>
      </c>
      <c r="R259" s="143">
        <f>SUM(R260:R268)</f>
        <v>2.8276146700000001E-2</v>
      </c>
      <c r="T259" s="144">
        <f>SUM(T260:T268)</f>
        <v>9.672E-3</v>
      </c>
      <c r="AR259" s="139" t="s">
        <v>112</v>
      </c>
      <c r="AT259" s="145" t="s">
        <v>73</v>
      </c>
      <c r="AU259" s="145" t="s">
        <v>82</v>
      </c>
      <c r="AY259" s="139" t="s">
        <v>134</v>
      </c>
      <c r="BK259" s="146">
        <f>SUM(BK260:BK268)</f>
        <v>0</v>
      </c>
    </row>
    <row r="260" spans="2:65" s="1" customFormat="1" ht="24.2" customHeight="1" x14ac:dyDescent="0.2">
      <c r="B260" s="28"/>
      <c r="C260" s="149" t="s">
        <v>146</v>
      </c>
      <c r="D260" s="149" t="s">
        <v>137</v>
      </c>
      <c r="E260" s="150" t="s">
        <v>157</v>
      </c>
      <c r="F260" s="151" t="s">
        <v>158</v>
      </c>
      <c r="G260" s="152" t="s">
        <v>140</v>
      </c>
      <c r="H260" s="153">
        <v>32.24</v>
      </c>
      <c r="I260" s="154"/>
      <c r="J260" s="155">
        <f t="shared" ref="J260:J268" si="75">ROUND(I260*H260,2)</f>
        <v>0</v>
      </c>
      <c r="K260" s="156"/>
      <c r="L260" s="28"/>
      <c r="M260" s="157" t="s">
        <v>1</v>
      </c>
      <c r="N260" s="119" t="s">
        <v>40</v>
      </c>
      <c r="P260" s="158">
        <f t="shared" ref="P260:P268" si="76">O260*H260</f>
        <v>0</v>
      </c>
      <c r="Q260" s="158">
        <v>3.4800000000000001E-6</v>
      </c>
      <c r="R260" s="158">
        <f t="shared" ref="R260:R268" si="77">Q260*H260</f>
        <v>1.1219520000000001E-4</v>
      </c>
      <c r="S260" s="158">
        <v>2.9999999999999997E-4</v>
      </c>
      <c r="T260" s="159">
        <f t="shared" ref="T260:T268" si="78">S260*H260</f>
        <v>9.672E-3</v>
      </c>
      <c r="AR260" s="160" t="s">
        <v>159</v>
      </c>
      <c r="AT260" s="160" t="s">
        <v>137</v>
      </c>
      <c r="AU260" s="160" t="s">
        <v>112</v>
      </c>
      <c r="AY260" s="13" t="s">
        <v>134</v>
      </c>
      <c r="BE260" s="161">
        <f t="shared" ref="BE260:BE268" si="79">IF(N260="základná",J260,0)</f>
        <v>0</v>
      </c>
      <c r="BF260" s="161">
        <f t="shared" ref="BF260:BF268" si="80">IF(N260="znížená",J260,0)</f>
        <v>0</v>
      </c>
      <c r="BG260" s="161">
        <f t="shared" ref="BG260:BG268" si="81">IF(N260="zákl. prenesená",J260,0)</f>
        <v>0</v>
      </c>
      <c r="BH260" s="161">
        <f t="shared" ref="BH260:BH268" si="82">IF(N260="zníž. prenesená",J260,0)</f>
        <v>0</v>
      </c>
      <c r="BI260" s="161">
        <f t="shared" ref="BI260:BI268" si="83">IF(N260="nulová",J260,0)</f>
        <v>0</v>
      </c>
      <c r="BJ260" s="13" t="s">
        <v>112</v>
      </c>
      <c r="BK260" s="161">
        <f t="shared" ref="BK260:BK268" si="84">ROUND(I260*H260,2)</f>
        <v>0</v>
      </c>
      <c r="BL260" s="13" t="s">
        <v>159</v>
      </c>
      <c r="BM260" s="160" t="s">
        <v>606</v>
      </c>
    </row>
    <row r="261" spans="2:65" s="1" customFormat="1" ht="24.2" customHeight="1" x14ac:dyDescent="0.2">
      <c r="B261" s="28"/>
      <c r="C261" s="149" t="s">
        <v>607</v>
      </c>
      <c r="D261" s="149" t="s">
        <v>137</v>
      </c>
      <c r="E261" s="150" t="s">
        <v>162</v>
      </c>
      <c r="F261" s="151" t="s">
        <v>163</v>
      </c>
      <c r="G261" s="152" t="s">
        <v>140</v>
      </c>
      <c r="H261" s="153">
        <v>32.24</v>
      </c>
      <c r="I261" s="154"/>
      <c r="J261" s="155">
        <f t="shared" si="75"/>
        <v>0</v>
      </c>
      <c r="K261" s="156"/>
      <c r="L261" s="28"/>
      <c r="M261" s="157" t="s">
        <v>1</v>
      </c>
      <c r="N261" s="119" t="s">
        <v>40</v>
      </c>
      <c r="P261" s="158">
        <f t="shared" si="76"/>
        <v>0</v>
      </c>
      <c r="Q261" s="158">
        <v>1.2750000000000001E-4</v>
      </c>
      <c r="R261" s="158">
        <f t="shared" si="77"/>
        <v>4.1106000000000007E-3</v>
      </c>
      <c r="S261" s="158">
        <v>0</v>
      </c>
      <c r="T261" s="159">
        <f t="shared" si="78"/>
        <v>0</v>
      </c>
      <c r="AR261" s="160" t="s">
        <v>159</v>
      </c>
      <c r="AT261" s="160" t="s">
        <v>137</v>
      </c>
      <c r="AU261" s="160" t="s">
        <v>112</v>
      </c>
      <c r="AY261" s="13" t="s">
        <v>134</v>
      </c>
      <c r="BE261" s="161">
        <f t="shared" si="79"/>
        <v>0</v>
      </c>
      <c r="BF261" s="161">
        <f t="shared" si="80"/>
        <v>0</v>
      </c>
      <c r="BG261" s="161">
        <f t="shared" si="81"/>
        <v>0</v>
      </c>
      <c r="BH261" s="161">
        <f t="shared" si="82"/>
        <v>0</v>
      </c>
      <c r="BI261" s="161">
        <f t="shared" si="83"/>
        <v>0</v>
      </c>
      <c r="BJ261" s="13" t="s">
        <v>112</v>
      </c>
      <c r="BK261" s="161">
        <f t="shared" si="84"/>
        <v>0</v>
      </c>
      <c r="BL261" s="13" t="s">
        <v>159</v>
      </c>
      <c r="BM261" s="160" t="s">
        <v>608</v>
      </c>
    </row>
    <row r="262" spans="2:65" s="1" customFormat="1" ht="24.2" customHeight="1" x14ac:dyDescent="0.2">
      <c r="B262" s="28"/>
      <c r="C262" s="149" t="s">
        <v>609</v>
      </c>
      <c r="D262" s="149" t="s">
        <v>137</v>
      </c>
      <c r="E262" s="150" t="s">
        <v>166</v>
      </c>
      <c r="F262" s="151" t="s">
        <v>167</v>
      </c>
      <c r="G262" s="152" t="s">
        <v>140</v>
      </c>
      <c r="H262" s="153">
        <v>32.24</v>
      </c>
      <c r="I262" s="154"/>
      <c r="J262" s="155">
        <f t="shared" si="75"/>
        <v>0</v>
      </c>
      <c r="K262" s="156"/>
      <c r="L262" s="28"/>
      <c r="M262" s="157" t="s">
        <v>1</v>
      </c>
      <c r="N262" s="119" t="s">
        <v>40</v>
      </c>
      <c r="P262" s="158">
        <f t="shared" si="76"/>
        <v>0</v>
      </c>
      <c r="Q262" s="158">
        <v>3.4800000000000001E-6</v>
      </c>
      <c r="R262" s="158">
        <f t="shared" si="77"/>
        <v>1.1219520000000001E-4</v>
      </c>
      <c r="S262" s="158">
        <v>0</v>
      </c>
      <c r="T262" s="159">
        <f t="shared" si="78"/>
        <v>0</v>
      </c>
      <c r="AR262" s="160" t="s">
        <v>159</v>
      </c>
      <c r="AT262" s="160" t="s">
        <v>137</v>
      </c>
      <c r="AU262" s="160" t="s">
        <v>112</v>
      </c>
      <c r="AY262" s="13" t="s">
        <v>134</v>
      </c>
      <c r="BE262" s="161">
        <f t="shared" si="79"/>
        <v>0</v>
      </c>
      <c r="BF262" s="161">
        <f t="shared" si="80"/>
        <v>0</v>
      </c>
      <c r="BG262" s="161">
        <f t="shared" si="81"/>
        <v>0</v>
      </c>
      <c r="BH262" s="161">
        <f t="shared" si="82"/>
        <v>0</v>
      </c>
      <c r="BI262" s="161">
        <f t="shared" si="83"/>
        <v>0</v>
      </c>
      <c r="BJ262" s="13" t="s">
        <v>112</v>
      </c>
      <c r="BK262" s="161">
        <f t="shared" si="84"/>
        <v>0</v>
      </c>
      <c r="BL262" s="13" t="s">
        <v>159</v>
      </c>
      <c r="BM262" s="160" t="s">
        <v>610</v>
      </c>
    </row>
    <row r="263" spans="2:65" s="1" customFormat="1" ht="24.2" customHeight="1" x14ac:dyDescent="0.2">
      <c r="B263" s="28"/>
      <c r="C263" s="149" t="s">
        <v>611</v>
      </c>
      <c r="D263" s="149" t="s">
        <v>137</v>
      </c>
      <c r="E263" s="150" t="s">
        <v>170</v>
      </c>
      <c r="F263" s="151" t="s">
        <v>171</v>
      </c>
      <c r="G263" s="152" t="s">
        <v>140</v>
      </c>
      <c r="H263" s="153">
        <v>32.24</v>
      </c>
      <c r="I263" s="154"/>
      <c r="J263" s="155">
        <f t="shared" si="75"/>
        <v>0</v>
      </c>
      <c r="K263" s="156"/>
      <c r="L263" s="28"/>
      <c r="M263" s="157" t="s">
        <v>1</v>
      </c>
      <c r="N263" s="119" t="s">
        <v>40</v>
      </c>
      <c r="P263" s="158">
        <f t="shared" si="76"/>
        <v>0</v>
      </c>
      <c r="Q263" s="158">
        <v>3.116E-5</v>
      </c>
      <c r="R263" s="158">
        <f t="shared" si="77"/>
        <v>1.0045984000000001E-3</v>
      </c>
      <c r="S263" s="158">
        <v>0</v>
      </c>
      <c r="T263" s="159">
        <f t="shared" si="78"/>
        <v>0</v>
      </c>
      <c r="AR263" s="160" t="s">
        <v>159</v>
      </c>
      <c r="AT263" s="160" t="s">
        <v>137</v>
      </c>
      <c r="AU263" s="160" t="s">
        <v>112</v>
      </c>
      <c r="AY263" s="13" t="s">
        <v>134</v>
      </c>
      <c r="BE263" s="161">
        <f t="shared" si="79"/>
        <v>0</v>
      </c>
      <c r="BF263" s="161">
        <f t="shared" si="80"/>
        <v>0</v>
      </c>
      <c r="BG263" s="161">
        <f t="shared" si="81"/>
        <v>0</v>
      </c>
      <c r="BH263" s="161">
        <f t="shared" si="82"/>
        <v>0</v>
      </c>
      <c r="BI263" s="161">
        <f t="shared" si="83"/>
        <v>0</v>
      </c>
      <c r="BJ263" s="13" t="s">
        <v>112</v>
      </c>
      <c r="BK263" s="161">
        <f t="shared" si="84"/>
        <v>0</v>
      </c>
      <c r="BL263" s="13" t="s">
        <v>159</v>
      </c>
      <c r="BM263" s="160" t="s">
        <v>612</v>
      </c>
    </row>
    <row r="264" spans="2:65" s="1" customFormat="1" ht="24.2" customHeight="1" x14ac:dyDescent="0.2">
      <c r="B264" s="28"/>
      <c r="C264" s="149" t="s">
        <v>613</v>
      </c>
      <c r="D264" s="149" t="s">
        <v>137</v>
      </c>
      <c r="E264" s="150" t="s">
        <v>174</v>
      </c>
      <c r="F264" s="151" t="s">
        <v>175</v>
      </c>
      <c r="G264" s="152" t="s">
        <v>140</v>
      </c>
      <c r="H264" s="153">
        <v>3.2</v>
      </c>
      <c r="I264" s="154"/>
      <c r="J264" s="155">
        <f t="shared" si="75"/>
        <v>0</v>
      </c>
      <c r="K264" s="156"/>
      <c r="L264" s="28"/>
      <c r="M264" s="157" t="s">
        <v>1</v>
      </c>
      <c r="N264" s="119" t="s">
        <v>40</v>
      </c>
      <c r="P264" s="158">
        <f t="shared" si="76"/>
        <v>0</v>
      </c>
      <c r="Q264" s="158">
        <v>1.5725E-4</v>
      </c>
      <c r="R264" s="158">
        <f t="shared" si="77"/>
        <v>5.0319999999999998E-4</v>
      </c>
      <c r="S264" s="158">
        <v>0</v>
      </c>
      <c r="T264" s="159">
        <f t="shared" si="78"/>
        <v>0</v>
      </c>
      <c r="AR264" s="160" t="s">
        <v>159</v>
      </c>
      <c r="AT264" s="160" t="s">
        <v>137</v>
      </c>
      <c r="AU264" s="160" t="s">
        <v>112</v>
      </c>
      <c r="AY264" s="13" t="s">
        <v>134</v>
      </c>
      <c r="BE264" s="161">
        <f t="shared" si="79"/>
        <v>0</v>
      </c>
      <c r="BF264" s="161">
        <f t="shared" si="80"/>
        <v>0</v>
      </c>
      <c r="BG264" s="161">
        <f t="shared" si="81"/>
        <v>0</v>
      </c>
      <c r="BH264" s="161">
        <f t="shared" si="82"/>
        <v>0</v>
      </c>
      <c r="BI264" s="161">
        <f t="shared" si="83"/>
        <v>0</v>
      </c>
      <c r="BJ264" s="13" t="s">
        <v>112</v>
      </c>
      <c r="BK264" s="161">
        <f t="shared" si="84"/>
        <v>0</v>
      </c>
      <c r="BL264" s="13" t="s">
        <v>159</v>
      </c>
      <c r="BM264" s="160" t="s">
        <v>614</v>
      </c>
    </row>
    <row r="265" spans="2:65" s="1" customFormat="1" ht="24.2" customHeight="1" x14ac:dyDescent="0.2">
      <c r="B265" s="28"/>
      <c r="C265" s="149" t="s">
        <v>615</v>
      </c>
      <c r="D265" s="149" t="s">
        <v>137</v>
      </c>
      <c r="E265" s="150" t="s">
        <v>177</v>
      </c>
      <c r="F265" s="151" t="s">
        <v>178</v>
      </c>
      <c r="G265" s="152" t="s">
        <v>140</v>
      </c>
      <c r="H265" s="153">
        <v>19.43</v>
      </c>
      <c r="I265" s="154"/>
      <c r="J265" s="155">
        <f t="shared" si="75"/>
        <v>0</v>
      </c>
      <c r="K265" s="156"/>
      <c r="L265" s="28"/>
      <c r="M265" s="157" t="s">
        <v>1</v>
      </c>
      <c r="N265" s="119" t="s">
        <v>40</v>
      </c>
      <c r="P265" s="158">
        <f t="shared" si="76"/>
        <v>0</v>
      </c>
      <c r="Q265" s="158">
        <v>3.2499999999999998E-6</v>
      </c>
      <c r="R265" s="158">
        <f t="shared" si="77"/>
        <v>6.3147499999999991E-5</v>
      </c>
      <c r="S265" s="158">
        <v>0</v>
      </c>
      <c r="T265" s="159">
        <f t="shared" si="78"/>
        <v>0</v>
      </c>
      <c r="AR265" s="160" t="s">
        <v>159</v>
      </c>
      <c r="AT265" s="160" t="s">
        <v>137</v>
      </c>
      <c r="AU265" s="160" t="s">
        <v>112</v>
      </c>
      <c r="AY265" s="13" t="s">
        <v>134</v>
      </c>
      <c r="BE265" s="161">
        <f t="shared" si="79"/>
        <v>0</v>
      </c>
      <c r="BF265" s="161">
        <f t="shared" si="80"/>
        <v>0</v>
      </c>
      <c r="BG265" s="161">
        <f t="shared" si="81"/>
        <v>0</v>
      </c>
      <c r="BH265" s="161">
        <f t="shared" si="82"/>
        <v>0</v>
      </c>
      <c r="BI265" s="161">
        <f t="shared" si="83"/>
        <v>0</v>
      </c>
      <c r="BJ265" s="13" t="s">
        <v>112</v>
      </c>
      <c r="BK265" s="161">
        <f t="shared" si="84"/>
        <v>0</v>
      </c>
      <c r="BL265" s="13" t="s">
        <v>159</v>
      </c>
      <c r="BM265" s="160" t="s">
        <v>616</v>
      </c>
    </row>
    <row r="266" spans="2:65" s="1" customFormat="1" ht="33" customHeight="1" x14ac:dyDescent="0.2">
      <c r="B266" s="28"/>
      <c r="C266" s="149" t="s">
        <v>617</v>
      </c>
      <c r="D266" s="149" t="s">
        <v>137</v>
      </c>
      <c r="E266" s="150" t="s">
        <v>618</v>
      </c>
      <c r="F266" s="151" t="s">
        <v>619</v>
      </c>
      <c r="G266" s="152" t="s">
        <v>140</v>
      </c>
      <c r="H266" s="153">
        <v>32.24</v>
      </c>
      <c r="I266" s="154"/>
      <c r="J266" s="155">
        <f t="shared" si="75"/>
        <v>0</v>
      </c>
      <c r="K266" s="156"/>
      <c r="L266" s="28"/>
      <c r="M266" s="157" t="s">
        <v>1</v>
      </c>
      <c r="N266" s="119" t="s">
        <v>40</v>
      </c>
      <c r="P266" s="158">
        <f t="shared" si="76"/>
        <v>0</v>
      </c>
      <c r="Q266" s="158">
        <v>2.7579999999999998E-4</v>
      </c>
      <c r="R266" s="158">
        <f t="shared" si="77"/>
        <v>8.8917920000000008E-3</v>
      </c>
      <c r="S266" s="158">
        <v>0</v>
      </c>
      <c r="T266" s="159">
        <f t="shared" si="78"/>
        <v>0</v>
      </c>
      <c r="AR266" s="160" t="s">
        <v>159</v>
      </c>
      <c r="AT266" s="160" t="s">
        <v>137</v>
      </c>
      <c r="AU266" s="160" t="s">
        <v>112</v>
      </c>
      <c r="AY266" s="13" t="s">
        <v>134</v>
      </c>
      <c r="BE266" s="161">
        <f t="shared" si="79"/>
        <v>0</v>
      </c>
      <c r="BF266" s="161">
        <f t="shared" si="80"/>
        <v>0</v>
      </c>
      <c r="BG266" s="161">
        <f t="shared" si="81"/>
        <v>0</v>
      </c>
      <c r="BH266" s="161">
        <f t="shared" si="82"/>
        <v>0</v>
      </c>
      <c r="BI266" s="161">
        <f t="shared" si="83"/>
        <v>0</v>
      </c>
      <c r="BJ266" s="13" t="s">
        <v>112</v>
      </c>
      <c r="BK266" s="161">
        <f t="shared" si="84"/>
        <v>0</v>
      </c>
      <c r="BL266" s="13" t="s">
        <v>159</v>
      </c>
      <c r="BM266" s="160" t="s">
        <v>620</v>
      </c>
    </row>
    <row r="267" spans="2:65" s="1" customFormat="1" ht="24.2" customHeight="1" x14ac:dyDescent="0.2">
      <c r="B267" s="28"/>
      <c r="C267" s="149" t="s">
        <v>621</v>
      </c>
      <c r="D267" s="149" t="s">
        <v>137</v>
      </c>
      <c r="E267" s="150" t="s">
        <v>185</v>
      </c>
      <c r="F267" s="151" t="s">
        <v>186</v>
      </c>
      <c r="G267" s="152" t="s">
        <v>187</v>
      </c>
      <c r="H267" s="153">
        <v>18.3</v>
      </c>
      <c r="I267" s="154"/>
      <c r="J267" s="155">
        <f t="shared" si="75"/>
        <v>0</v>
      </c>
      <c r="K267" s="156"/>
      <c r="L267" s="28"/>
      <c r="M267" s="157" t="s">
        <v>1</v>
      </c>
      <c r="N267" s="119" t="s">
        <v>40</v>
      </c>
      <c r="P267" s="158">
        <f t="shared" si="76"/>
        <v>0</v>
      </c>
      <c r="Q267" s="158">
        <v>4.74E-5</v>
      </c>
      <c r="R267" s="158">
        <f t="shared" si="77"/>
        <v>8.6742000000000004E-4</v>
      </c>
      <c r="S267" s="158">
        <v>0</v>
      </c>
      <c r="T267" s="159">
        <f t="shared" si="78"/>
        <v>0</v>
      </c>
      <c r="AR267" s="160" t="s">
        <v>159</v>
      </c>
      <c r="AT267" s="160" t="s">
        <v>137</v>
      </c>
      <c r="AU267" s="160" t="s">
        <v>112</v>
      </c>
      <c r="AY267" s="13" t="s">
        <v>134</v>
      </c>
      <c r="BE267" s="161">
        <f t="shared" si="79"/>
        <v>0</v>
      </c>
      <c r="BF267" s="161">
        <f t="shared" si="80"/>
        <v>0</v>
      </c>
      <c r="BG267" s="161">
        <f t="shared" si="81"/>
        <v>0</v>
      </c>
      <c r="BH267" s="161">
        <f t="shared" si="82"/>
        <v>0</v>
      </c>
      <c r="BI267" s="161">
        <f t="shared" si="83"/>
        <v>0</v>
      </c>
      <c r="BJ267" s="13" t="s">
        <v>112</v>
      </c>
      <c r="BK267" s="161">
        <f t="shared" si="84"/>
        <v>0</v>
      </c>
      <c r="BL267" s="13" t="s">
        <v>159</v>
      </c>
      <c r="BM267" s="160" t="s">
        <v>622</v>
      </c>
    </row>
    <row r="268" spans="2:65" s="1" customFormat="1" ht="21.75" customHeight="1" x14ac:dyDescent="0.2">
      <c r="B268" s="28"/>
      <c r="C268" s="149" t="s">
        <v>623</v>
      </c>
      <c r="D268" s="149" t="s">
        <v>137</v>
      </c>
      <c r="E268" s="150" t="s">
        <v>190</v>
      </c>
      <c r="F268" s="151" t="s">
        <v>191</v>
      </c>
      <c r="G268" s="152" t="s">
        <v>140</v>
      </c>
      <c r="H268" s="153">
        <v>32.24</v>
      </c>
      <c r="I268" s="154"/>
      <c r="J268" s="155">
        <f t="shared" si="75"/>
        <v>0</v>
      </c>
      <c r="K268" s="156"/>
      <c r="L268" s="28"/>
      <c r="M268" s="157" t="s">
        <v>1</v>
      </c>
      <c r="N268" s="119" t="s">
        <v>40</v>
      </c>
      <c r="P268" s="158">
        <f t="shared" si="76"/>
        <v>0</v>
      </c>
      <c r="Q268" s="158">
        <v>3.9115999999999999E-4</v>
      </c>
      <c r="R268" s="158">
        <f t="shared" si="77"/>
        <v>1.26109984E-2</v>
      </c>
      <c r="S268" s="158">
        <v>0</v>
      </c>
      <c r="T268" s="159">
        <f t="shared" si="78"/>
        <v>0</v>
      </c>
      <c r="AR268" s="160" t="s">
        <v>159</v>
      </c>
      <c r="AT268" s="160" t="s">
        <v>137</v>
      </c>
      <c r="AU268" s="160" t="s">
        <v>112</v>
      </c>
      <c r="AY268" s="13" t="s">
        <v>134</v>
      </c>
      <c r="BE268" s="161">
        <f t="shared" si="79"/>
        <v>0</v>
      </c>
      <c r="BF268" s="161">
        <f t="shared" si="80"/>
        <v>0</v>
      </c>
      <c r="BG268" s="161">
        <f t="shared" si="81"/>
        <v>0</v>
      </c>
      <c r="BH268" s="161">
        <f t="shared" si="82"/>
        <v>0</v>
      </c>
      <c r="BI268" s="161">
        <f t="shared" si="83"/>
        <v>0</v>
      </c>
      <c r="BJ268" s="13" t="s">
        <v>112</v>
      </c>
      <c r="BK268" s="161">
        <f t="shared" si="84"/>
        <v>0</v>
      </c>
      <c r="BL268" s="13" t="s">
        <v>159</v>
      </c>
      <c r="BM268" s="160" t="s">
        <v>624</v>
      </c>
    </row>
    <row r="269" spans="2:65" s="11" customFormat="1" ht="25.9" customHeight="1" x14ac:dyDescent="0.2">
      <c r="B269" s="138"/>
      <c r="D269" s="139" t="s">
        <v>73</v>
      </c>
      <c r="E269" s="140" t="s">
        <v>240</v>
      </c>
      <c r="F269" s="140" t="s">
        <v>625</v>
      </c>
      <c r="I269" s="141"/>
      <c r="J269" s="117">
        <f>BK269</f>
        <v>0</v>
      </c>
      <c r="L269" s="138"/>
      <c r="M269" s="142"/>
      <c r="P269" s="143">
        <f>P270</f>
        <v>0</v>
      </c>
      <c r="R269" s="143">
        <f>R270</f>
        <v>8.3999999999999995E-3</v>
      </c>
      <c r="T269" s="144">
        <f>T270</f>
        <v>1.4999999999999999E-2</v>
      </c>
      <c r="AR269" s="139" t="s">
        <v>148</v>
      </c>
      <c r="AT269" s="145" t="s">
        <v>73</v>
      </c>
      <c r="AU269" s="145" t="s">
        <v>74</v>
      </c>
      <c r="AY269" s="139" t="s">
        <v>134</v>
      </c>
      <c r="BK269" s="146">
        <f>BK270</f>
        <v>0</v>
      </c>
    </row>
    <row r="270" spans="2:65" s="11" customFormat="1" ht="22.9" customHeight="1" x14ac:dyDescent="0.2">
      <c r="B270" s="138"/>
      <c r="D270" s="139" t="s">
        <v>73</v>
      </c>
      <c r="E270" s="147" t="s">
        <v>626</v>
      </c>
      <c r="F270" s="147" t="s">
        <v>627</v>
      </c>
      <c r="I270" s="141"/>
      <c r="J270" s="148">
        <f>BK270</f>
        <v>0</v>
      </c>
      <c r="L270" s="138"/>
      <c r="M270" s="142"/>
      <c r="P270" s="143">
        <f>SUM(P271:P274)</f>
        <v>0</v>
      </c>
      <c r="R270" s="143">
        <f>SUM(R271:R274)</f>
        <v>8.3999999999999995E-3</v>
      </c>
      <c r="T270" s="144">
        <f>SUM(T271:T274)</f>
        <v>1.4999999999999999E-2</v>
      </c>
      <c r="AR270" s="139" t="s">
        <v>148</v>
      </c>
      <c r="AT270" s="145" t="s">
        <v>73</v>
      </c>
      <c r="AU270" s="145" t="s">
        <v>82</v>
      </c>
      <c r="AY270" s="139" t="s">
        <v>134</v>
      </c>
      <c r="BK270" s="146">
        <f>SUM(BK271:BK274)</f>
        <v>0</v>
      </c>
    </row>
    <row r="271" spans="2:65" s="1" customFormat="1" ht="16.5" customHeight="1" x14ac:dyDescent="0.2">
      <c r="B271" s="28"/>
      <c r="C271" s="149" t="s">
        <v>628</v>
      </c>
      <c r="D271" s="149" t="s">
        <v>137</v>
      </c>
      <c r="E271" s="150" t="s">
        <v>629</v>
      </c>
      <c r="F271" s="151" t="s">
        <v>630</v>
      </c>
      <c r="G271" s="152" t="s">
        <v>320</v>
      </c>
      <c r="H271" s="153">
        <v>4</v>
      </c>
      <c r="I271" s="154"/>
      <c r="J271" s="155">
        <f>ROUND(I271*H271,2)</f>
        <v>0</v>
      </c>
      <c r="K271" s="156"/>
      <c r="L271" s="28"/>
      <c r="M271" s="157" t="s">
        <v>1</v>
      </c>
      <c r="N271" s="119" t="s">
        <v>40</v>
      </c>
      <c r="P271" s="158">
        <f>O271*H271</f>
        <v>0</v>
      </c>
      <c r="Q271" s="158">
        <v>0</v>
      </c>
      <c r="R271" s="158">
        <f>Q271*H271</f>
        <v>0</v>
      </c>
      <c r="S271" s="158">
        <v>0</v>
      </c>
      <c r="T271" s="159">
        <f>S271*H271</f>
        <v>0</v>
      </c>
      <c r="AR271" s="160" t="s">
        <v>457</v>
      </c>
      <c r="AT271" s="160" t="s">
        <v>137</v>
      </c>
      <c r="AU271" s="160" t="s">
        <v>112</v>
      </c>
      <c r="AY271" s="13" t="s">
        <v>134</v>
      </c>
      <c r="BE271" s="161">
        <f>IF(N271="základná",J271,0)</f>
        <v>0</v>
      </c>
      <c r="BF271" s="161">
        <f>IF(N271="znížená",J271,0)</f>
        <v>0</v>
      </c>
      <c r="BG271" s="161">
        <f>IF(N271="zákl. prenesená",J271,0)</f>
        <v>0</v>
      </c>
      <c r="BH271" s="161">
        <f>IF(N271="zníž. prenesená",J271,0)</f>
        <v>0</v>
      </c>
      <c r="BI271" s="161">
        <f>IF(N271="nulová",J271,0)</f>
        <v>0</v>
      </c>
      <c r="BJ271" s="13" t="s">
        <v>112</v>
      </c>
      <c r="BK271" s="161">
        <f>ROUND(I271*H271,2)</f>
        <v>0</v>
      </c>
      <c r="BL271" s="13" t="s">
        <v>457</v>
      </c>
      <c r="BM271" s="160" t="s">
        <v>631</v>
      </c>
    </row>
    <row r="272" spans="2:65" s="1" customFormat="1" ht="16.5" customHeight="1" x14ac:dyDescent="0.2">
      <c r="B272" s="28"/>
      <c r="C272" s="174" t="s">
        <v>632</v>
      </c>
      <c r="D272" s="174" t="s">
        <v>240</v>
      </c>
      <c r="E272" s="175" t="s">
        <v>633</v>
      </c>
      <c r="F272" s="176" t="s">
        <v>634</v>
      </c>
      <c r="G272" s="177" t="s">
        <v>320</v>
      </c>
      <c r="H272" s="178">
        <v>4</v>
      </c>
      <c r="I272" s="179"/>
      <c r="J272" s="180">
        <f>ROUND(I272*H272,2)</f>
        <v>0</v>
      </c>
      <c r="K272" s="181"/>
      <c r="L272" s="182"/>
      <c r="M272" s="183" t="s">
        <v>1</v>
      </c>
      <c r="N272" s="184" t="s">
        <v>40</v>
      </c>
      <c r="P272" s="158">
        <f>O272*H272</f>
        <v>0</v>
      </c>
      <c r="Q272" s="158">
        <v>2.0999999999999999E-3</v>
      </c>
      <c r="R272" s="158">
        <f>Q272*H272</f>
        <v>8.3999999999999995E-3</v>
      </c>
      <c r="S272" s="158">
        <v>0</v>
      </c>
      <c r="T272" s="159">
        <f>S272*H272</f>
        <v>0</v>
      </c>
      <c r="AR272" s="160" t="s">
        <v>635</v>
      </c>
      <c r="AT272" s="160" t="s">
        <v>240</v>
      </c>
      <c r="AU272" s="160" t="s">
        <v>112</v>
      </c>
      <c r="AY272" s="13" t="s">
        <v>134</v>
      </c>
      <c r="BE272" s="161">
        <f>IF(N272="základná",J272,0)</f>
        <v>0</v>
      </c>
      <c r="BF272" s="161">
        <f>IF(N272="znížená",J272,0)</f>
        <v>0</v>
      </c>
      <c r="BG272" s="161">
        <f>IF(N272="zákl. prenesená",J272,0)</f>
        <v>0</v>
      </c>
      <c r="BH272" s="161">
        <f>IF(N272="zníž. prenesená",J272,0)</f>
        <v>0</v>
      </c>
      <c r="BI272" s="161">
        <f>IF(N272="nulová",J272,0)</f>
        <v>0</v>
      </c>
      <c r="BJ272" s="13" t="s">
        <v>112</v>
      </c>
      <c r="BK272" s="161">
        <f>ROUND(I272*H272,2)</f>
        <v>0</v>
      </c>
      <c r="BL272" s="13" t="s">
        <v>635</v>
      </c>
      <c r="BM272" s="160" t="s">
        <v>636</v>
      </c>
    </row>
    <row r="273" spans="2:65" s="1" customFormat="1" ht="24.2" customHeight="1" x14ac:dyDescent="0.2">
      <c r="B273" s="28"/>
      <c r="C273" s="149" t="s">
        <v>637</v>
      </c>
      <c r="D273" s="149" t="s">
        <v>137</v>
      </c>
      <c r="E273" s="150" t="s">
        <v>638</v>
      </c>
      <c r="F273" s="151" t="s">
        <v>639</v>
      </c>
      <c r="G273" s="152" t="s">
        <v>320</v>
      </c>
      <c r="H273" s="153">
        <v>3</v>
      </c>
      <c r="I273" s="154"/>
      <c r="J273" s="155">
        <f>ROUND(I273*H273,2)</f>
        <v>0</v>
      </c>
      <c r="K273" s="156"/>
      <c r="L273" s="28"/>
      <c r="M273" s="157" t="s">
        <v>1</v>
      </c>
      <c r="N273" s="119" t="s">
        <v>40</v>
      </c>
      <c r="P273" s="158">
        <f>O273*H273</f>
        <v>0</v>
      </c>
      <c r="Q273" s="158">
        <v>0</v>
      </c>
      <c r="R273" s="158">
        <f>Q273*H273</f>
        <v>0</v>
      </c>
      <c r="S273" s="158">
        <v>5.0000000000000001E-3</v>
      </c>
      <c r="T273" s="159">
        <f>S273*H273</f>
        <v>1.4999999999999999E-2</v>
      </c>
      <c r="AR273" s="160" t="s">
        <v>457</v>
      </c>
      <c r="AT273" s="160" t="s">
        <v>137</v>
      </c>
      <c r="AU273" s="160" t="s">
        <v>112</v>
      </c>
      <c r="AY273" s="13" t="s">
        <v>134</v>
      </c>
      <c r="BE273" s="161">
        <f>IF(N273="základná",J273,0)</f>
        <v>0</v>
      </c>
      <c r="BF273" s="161">
        <f>IF(N273="znížená",J273,0)</f>
        <v>0</v>
      </c>
      <c r="BG273" s="161">
        <f>IF(N273="zákl. prenesená",J273,0)</f>
        <v>0</v>
      </c>
      <c r="BH273" s="161">
        <f>IF(N273="zníž. prenesená",J273,0)</f>
        <v>0</v>
      </c>
      <c r="BI273" s="161">
        <f>IF(N273="nulová",J273,0)</f>
        <v>0</v>
      </c>
      <c r="BJ273" s="13" t="s">
        <v>112</v>
      </c>
      <c r="BK273" s="161">
        <f>ROUND(I273*H273,2)</f>
        <v>0</v>
      </c>
      <c r="BL273" s="13" t="s">
        <v>457</v>
      </c>
      <c r="BM273" s="160" t="s">
        <v>640</v>
      </c>
    </row>
    <row r="274" spans="2:65" s="1" customFormat="1" ht="24.2" customHeight="1" x14ac:dyDescent="0.2">
      <c r="B274" s="28"/>
      <c r="C274" s="149" t="s">
        <v>641</v>
      </c>
      <c r="D274" s="149" t="s">
        <v>137</v>
      </c>
      <c r="E274" s="150" t="s">
        <v>642</v>
      </c>
      <c r="F274" s="151" t="s">
        <v>643</v>
      </c>
      <c r="G274" s="152" t="s">
        <v>343</v>
      </c>
      <c r="H274" s="185"/>
      <c r="I274" s="154"/>
      <c r="J274" s="155">
        <f>ROUND(I274*H274,2)</f>
        <v>0</v>
      </c>
      <c r="K274" s="156"/>
      <c r="L274" s="28"/>
      <c r="M274" s="157" t="s">
        <v>1</v>
      </c>
      <c r="N274" s="119" t="s">
        <v>40</v>
      </c>
      <c r="P274" s="158">
        <f>O274*H274</f>
        <v>0</v>
      </c>
      <c r="Q274" s="158">
        <v>0</v>
      </c>
      <c r="R274" s="158">
        <f>Q274*H274</f>
        <v>0</v>
      </c>
      <c r="S274" s="158">
        <v>0</v>
      </c>
      <c r="T274" s="159">
        <f>S274*H274</f>
        <v>0</v>
      </c>
      <c r="AR274" s="160" t="s">
        <v>457</v>
      </c>
      <c r="AT274" s="160" t="s">
        <v>137</v>
      </c>
      <c r="AU274" s="160" t="s">
        <v>112</v>
      </c>
      <c r="AY274" s="13" t="s">
        <v>134</v>
      </c>
      <c r="BE274" s="161">
        <f>IF(N274="základná",J274,0)</f>
        <v>0</v>
      </c>
      <c r="BF274" s="161">
        <f>IF(N274="znížená",J274,0)</f>
        <v>0</v>
      </c>
      <c r="BG274" s="161">
        <f>IF(N274="zákl. prenesená",J274,0)</f>
        <v>0</v>
      </c>
      <c r="BH274" s="161">
        <f>IF(N274="zníž. prenesená",J274,0)</f>
        <v>0</v>
      </c>
      <c r="BI274" s="161">
        <f>IF(N274="nulová",J274,0)</f>
        <v>0</v>
      </c>
      <c r="BJ274" s="13" t="s">
        <v>112</v>
      </c>
      <c r="BK274" s="161">
        <f>ROUND(I274*H274,2)</f>
        <v>0</v>
      </c>
      <c r="BL274" s="13" t="s">
        <v>457</v>
      </c>
      <c r="BM274" s="160" t="s">
        <v>644</v>
      </c>
    </row>
    <row r="275" spans="2:65" s="1" customFormat="1" ht="49.9" customHeight="1" x14ac:dyDescent="0.2">
      <c r="B275" s="28"/>
      <c r="E275" s="140" t="s">
        <v>193</v>
      </c>
      <c r="F275" s="140" t="s">
        <v>194</v>
      </c>
      <c r="J275" s="117">
        <f t="shared" ref="J275:J280" si="85">BK275</f>
        <v>0</v>
      </c>
      <c r="L275" s="28"/>
      <c r="M275" s="162"/>
      <c r="T275" s="55"/>
      <c r="AT275" s="13" t="s">
        <v>73</v>
      </c>
      <c r="AU275" s="13" t="s">
        <v>74</v>
      </c>
      <c r="AY275" s="13" t="s">
        <v>195</v>
      </c>
      <c r="BK275" s="161">
        <f>SUM(BK276:BK280)</f>
        <v>0</v>
      </c>
    </row>
    <row r="276" spans="2:65" s="1" customFormat="1" ht="16.350000000000001" customHeight="1" x14ac:dyDescent="0.2">
      <c r="B276" s="28"/>
      <c r="C276" s="163" t="s">
        <v>1</v>
      </c>
      <c r="D276" s="163" t="s">
        <v>137</v>
      </c>
      <c r="E276" s="164" t="s">
        <v>1</v>
      </c>
      <c r="F276" s="165" t="s">
        <v>1</v>
      </c>
      <c r="G276" s="166" t="s">
        <v>1</v>
      </c>
      <c r="H276" s="167"/>
      <c r="I276" s="168"/>
      <c r="J276" s="169">
        <f t="shared" si="85"/>
        <v>0</v>
      </c>
      <c r="K276" s="156"/>
      <c r="L276" s="28"/>
      <c r="M276" s="170" t="s">
        <v>1</v>
      </c>
      <c r="N276" s="171" t="s">
        <v>40</v>
      </c>
      <c r="T276" s="55"/>
      <c r="AT276" s="13" t="s">
        <v>195</v>
      </c>
      <c r="AU276" s="13" t="s">
        <v>82</v>
      </c>
      <c r="AY276" s="13" t="s">
        <v>195</v>
      </c>
      <c r="BE276" s="161">
        <f>IF(N276="základná",J276,0)</f>
        <v>0</v>
      </c>
      <c r="BF276" s="161">
        <f>IF(N276="znížená",J276,0)</f>
        <v>0</v>
      </c>
      <c r="BG276" s="161">
        <f>IF(N276="zákl. prenesená",J276,0)</f>
        <v>0</v>
      </c>
      <c r="BH276" s="161">
        <f>IF(N276="zníž. prenesená",J276,0)</f>
        <v>0</v>
      </c>
      <c r="BI276" s="161">
        <f>IF(N276="nulová",J276,0)</f>
        <v>0</v>
      </c>
      <c r="BJ276" s="13" t="s">
        <v>112</v>
      </c>
      <c r="BK276" s="161">
        <f>I276*H276</f>
        <v>0</v>
      </c>
    </row>
    <row r="277" spans="2:65" s="1" customFormat="1" ht="16.350000000000001" customHeight="1" x14ac:dyDescent="0.2">
      <c r="B277" s="28"/>
      <c r="C277" s="163" t="s">
        <v>1</v>
      </c>
      <c r="D277" s="163" t="s">
        <v>137</v>
      </c>
      <c r="E277" s="164" t="s">
        <v>1</v>
      </c>
      <c r="F277" s="165" t="s">
        <v>1</v>
      </c>
      <c r="G277" s="166" t="s">
        <v>1</v>
      </c>
      <c r="H277" s="167"/>
      <c r="I277" s="168"/>
      <c r="J277" s="169">
        <f t="shared" si="85"/>
        <v>0</v>
      </c>
      <c r="K277" s="156"/>
      <c r="L277" s="28"/>
      <c r="M277" s="170" t="s">
        <v>1</v>
      </c>
      <c r="N277" s="171" t="s">
        <v>40</v>
      </c>
      <c r="T277" s="55"/>
      <c r="AT277" s="13" t="s">
        <v>195</v>
      </c>
      <c r="AU277" s="13" t="s">
        <v>82</v>
      </c>
      <c r="AY277" s="13" t="s">
        <v>195</v>
      </c>
      <c r="BE277" s="161">
        <f>IF(N277="základná",J277,0)</f>
        <v>0</v>
      </c>
      <c r="BF277" s="161">
        <f>IF(N277="znížená",J277,0)</f>
        <v>0</v>
      </c>
      <c r="BG277" s="161">
        <f>IF(N277="zákl. prenesená",J277,0)</f>
        <v>0</v>
      </c>
      <c r="BH277" s="161">
        <f>IF(N277="zníž. prenesená",J277,0)</f>
        <v>0</v>
      </c>
      <c r="BI277" s="161">
        <f>IF(N277="nulová",J277,0)</f>
        <v>0</v>
      </c>
      <c r="BJ277" s="13" t="s">
        <v>112</v>
      </c>
      <c r="BK277" s="161">
        <f>I277*H277</f>
        <v>0</v>
      </c>
    </row>
    <row r="278" spans="2:65" s="1" customFormat="1" ht="16.350000000000001" customHeight="1" x14ac:dyDescent="0.2">
      <c r="B278" s="28"/>
      <c r="C278" s="163" t="s">
        <v>1</v>
      </c>
      <c r="D278" s="163" t="s">
        <v>137</v>
      </c>
      <c r="E278" s="164" t="s">
        <v>1</v>
      </c>
      <c r="F278" s="165" t="s">
        <v>1</v>
      </c>
      <c r="G278" s="166" t="s">
        <v>1</v>
      </c>
      <c r="H278" s="167"/>
      <c r="I278" s="168"/>
      <c r="J278" s="169">
        <f t="shared" si="85"/>
        <v>0</v>
      </c>
      <c r="K278" s="156"/>
      <c r="L278" s="28"/>
      <c r="M278" s="170" t="s">
        <v>1</v>
      </c>
      <c r="N278" s="171" t="s">
        <v>40</v>
      </c>
      <c r="T278" s="55"/>
      <c r="AT278" s="13" t="s">
        <v>195</v>
      </c>
      <c r="AU278" s="13" t="s">
        <v>82</v>
      </c>
      <c r="AY278" s="13" t="s">
        <v>195</v>
      </c>
      <c r="BE278" s="161">
        <f>IF(N278="základná",J278,0)</f>
        <v>0</v>
      </c>
      <c r="BF278" s="161">
        <f>IF(N278="znížená",J278,0)</f>
        <v>0</v>
      </c>
      <c r="BG278" s="161">
        <f>IF(N278="zákl. prenesená",J278,0)</f>
        <v>0</v>
      </c>
      <c r="BH278" s="161">
        <f>IF(N278="zníž. prenesená",J278,0)</f>
        <v>0</v>
      </c>
      <c r="BI278" s="161">
        <f>IF(N278="nulová",J278,0)</f>
        <v>0</v>
      </c>
      <c r="BJ278" s="13" t="s">
        <v>112</v>
      </c>
      <c r="BK278" s="161">
        <f>I278*H278</f>
        <v>0</v>
      </c>
    </row>
    <row r="279" spans="2:65" s="1" customFormat="1" ht="16.350000000000001" customHeight="1" x14ac:dyDescent="0.2">
      <c r="B279" s="28"/>
      <c r="C279" s="163" t="s">
        <v>1</v>
      </c>
      <c r="D279" s="163" t="s">
        <v>137</v>
      </c>
      <c r="E279" s="164" t="s">
        <v>1</v>
      </c>
      <c r="F279" s="165" t="s">
        <v>1</v>
      </c>
      <c r="G279" s="166" t="s">
        <v>1</v>
      </c>
      <c r="H279" s="167"/>
      <c r="I279" s="168"/>
      <c r="J279" s="169">
        <f t="shared" si="85"/>
        <v>0</v>
      </c>
      <c r="K279" s="156"/>
      <c r="L279" s="28"/>
      <c r="M279" s="170" t="s">
        <v>1</v>
      </c>
      <c r="N279" s="171" t="s">
        <v>40</v>
      </c>
      <c r="T279" s="55"/>
      <c r="AT279" s="13" t="s">
        <v>195</v>
      </c>
      <c r="AU279" s="13" t="s">
        <v>82</v>
      </c>
      <c r="AY279" s="13" t="s">
        <v>195</v>
      </c>
      <c r="BE279" s="161">
        <f>IF(N279="základná",J279,0)</f>
        <v>0</v>
      </c>
      <c r="BF279" s="161">
        <f>IF(N279="znížená",J279,0)</f>
        <v>0</v>
      </c>
      <c r="BG279" s="161">
        <f>IF(N279="zákl. prenesená",J279,0)</f>
        <v>0</v>
      </c>
      <c r="BH279" s="161">
        <f>IF(N279="zníž. prenesená",J279,0)</f>
        <v>0</v>
      </c>
      <c r="BI279" s="161">
        <f>IF(N279="nulová",J279,0)</f>
        <v>0</v>
      </c>
      <c r="BJ279" s="13" t="s">
        <v>112</v>
      </c>
      <c r="BK279" s="161">
        <f>I279*H279</f>
        <v>0</v>
      </c>
    </row>
    <row r="280" spans="2:65" s="1" customFormat="1" ht="16.350000000000001" customHeight="1" x14ac:dyDescent="0.2">
      <c r="B280" s="28"/>
      <c r="C280" s="163" t="s">
        <v>1</v>
      </c>
      <c r="D280" s="163" t="s">
        <v>137</v>
      </c>
      <c r="E280" s="164" t="s">
        <v>1</v>
      </c>
      <c r="F280" s="165" t="s">
        <v>1</v>
      </c>
      <c r="G280" s="166" t="s">
        <v>1</v>
      </c>
      <c r="H280" s="167"/>
      <c r="I280" s="168"/>
      <c r="J280" s="169">
        <f t="shared" si="85"/>
        <v>0</v>
      </c>
      <c r="K280" s="156"/>
      <c r="L280" s="28"/>
      <c r="M280" s="170" t="s">
        <v>1</v>
      </c>
      <c r="N280" s="171" t="s">
        <v>40</v>
      </c>
      <c r="O280" s="172"/>
      <c r="P280" s="172"/>
      <c r="Q280" s="172"/>
      <c r="R280" s="172"/>
      <c r="S280" s="172"/>
      <c r="T280" s="173"/>
      <c r="AT280" s="13" t="s">
        <v>195</v>
      </c>
      <c r="AU280" s="13" t="s">
        <v>82</v>
      </c>
      <c r="AY280" s="13" t="s">
        <v>195</v>
      </c>
      <c r="BE280" s="161">
        <f>IF(N280="základná",J280,0)</f>
        <v>0</v>
      </c>
      <c r="BF280" s="161">
        <f>IF(N280="znížená",J280,0)</f>
        <v>0</v>
      </c>
      <c r="BG280" s="161">
        <f>IF(N280="zákl. prenesená",J280,0)</f>
        <v>0</v>
      </c>
      <c r="BH280" s="161">
        <f>IF(N280="zníž. prenesená",J280,0)</f>
        <v>0</v>
      </c>
      <c r="BI280" s="161">
        <f>IF(N280="nulová",J280,0)</f>
        <v>0</v>
      </c>
      <c r="BJ280" s="13" t="s">
        <v>112</v>
      </c>
      <c r="BK280" s="161">
        <f>I280*H280</f>
        <v>0</v>
      </c>
    </row>
    <row r="281" spans="2:65" s="1" customFormat="1" ht="6.95" customHeight="1" x14ac:dyDescent="0.2">
      <c r="B281" s="43"/>
      <c r="C281" s="44"/>
      <c r="D281" s="44"/>
      <c r="E281" s="44"/>
      <c r="F281" s="44"/>
      <c r="G281" s="44"/>
      <c r="H281" s="44"/>
      <c r="I281" s="44"/>
      <c r="J281" s="44"/>
      <c r="K281" s="44"/>
      <c r="L281" s="28"/>
    </row>
  </sheetData>
  <sheetProtection algorithmName="SHA-512" hashValue="xF6qDXg6LhjVJrInWY8ARTd5sX5uBYuglDP09vH0isoKvPiHz5W8bKdTYvS4k92xEaN41vnWKf++bKQ1sv0CLA==" saltValue="zSpYNKtpJ/xhwPBiy1B5cAgjqU4TDLyWq72EqBy95aw8sPgjCcWBtI/lleI6c+2FAw55Qe/gbZ/XtuSpQyVyhg==" spinCount="100000" sheet="1" objects="1" scenarios="1" formatColumns="0" formatRows="0" autoFilter="0"/>
  <autoFilter ref="C144:K280" xr:uid="{00000000-0009-0000-0000-000002000000}"/>
  <mergeCells count="14">
    <mergeCell ref="D123:F123"/>
    <mergeCell ref="E135:H135"/>
    <mergeCell ref="E137:H137"/>
    <mergeCell ref="L2:V2"/>
    <mergeCell ref="E87:H87"/>
    <mergeCell ref="D119:F119"/>
    <mergeCell ref="D120:F120"/>
    <mergeCell ref="D121:F121"/>
    <mergeCell ref="D122:F12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76:D281" xr:uid="{00000000-0002-0000-0200-000000000000}">
      <formula1>"K, M"</formula1>
    </dataValidation>
    <dataValidation type="list" allowBlank="1" showInputMessage="1" showErrorMessage="1" error="Povolené sú hodnoty základná, znížená, nulová." sqref="N276:N281" xr:uid="{00000000-0002-0000-02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5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3" t="s">
        <v>89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 x14ac:dyDescent="0.2">
      <c r="B4" s="16"/>
      <c r="D4" s="17" t="s">
        <v>93</v>
      </c>
      <c r="L4" s="16"/>
      <c r="M4" s="87" t="s">
        <v>9</v>
      </c>
      <c r="AT4" s="13" t="s">
        <v>4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29" t="str">
        <f>'Rekapitulácia stavby'!K6</f>
        <v>SPŠE Hálova 16</v>
      </c>
      <c r="F7" s="230"/>
      <c r="G7" s="230"/>
      <c r="H7" s="230"/>
      <c r="L7" s="16"/>
    </row>
    <row r="8" spans="2:46" s="1" customFormat="1" ht="12" customHeight="1" x14ac:dyDescent="0.2">
      <c r="B8" s="28"/>
      <c r="D8" s="23" t="s">
        <v>94</v>
      </c>
      <c r="L8" s="28"/>
    </row>
    <row r="9" spans="2:46" s="1" customFormat="1" ht="30" customHeight="1" x14ac:dyDescent="0.2">
      <c r="B9" s="28"/>
      <c r="E9" s="205" t="s">
        <v>645</v>
      </c>
      <c r="F9" s="231"/>
      <c r="G9" s="231"/>
      <c r="H9" s="231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0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32" t="str">
        <f>'Rekapitulácia stavby'!E14</f>
        <v>Vyplň údaj</v>
      </c>
      <c r="F18" s="222"/>
      <c r="G18" s="222"/>
      <c r="H18" s="222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32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33</v>
      </c>
      <c r="L26" s="28"/>
    </row>
    <row r="27" spans="2:12" s="7" customFormat="1" ht="16.5" customHeight="1" x14ac:dyDescent="0.2">
      <c r="B27" s="88"/>
      <c r="E27" s="226" t="s">
        <v>1</v>
      </c>
      <c r="F27" s="226"/>
      <c r="G27" s="226"/>
      <c r="H27" s="226"/>
      <c r="L27" s="88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14.45" customHeight="1" x14ac:dyDescent="0.2">
      <c r="B30" s="28"/>
      <c r="D30" s="21" t="s">
        <v>96</v>
      </c>
      <c r="J30" s="89">
        <f>J96</f>
        <v>0</v>
      </c>
      <c r="L30" s="28"/>
    </row>
    <row r="31" spans="2:12" s="1" customFormat="1" ht="14.45" customHeight="1" x14ac:dyDescent="0.2">
      <c r="B31" s="28"/>
      <c r="D31" s="90" t="s">
        <v>97</v>
      </c>
      <c r="J31" s="89">
        <f>J105</f>
        <v>0</v>
      </c>
      <c r="L31" s="28"/>
    </row>
    <row r="32" spans="2:12" s="1" customFormat="1" ht="25.35" customHeight="1" x14ac:dyDescent="0.2">
      <c r="B32" s="28"/>
      <c r="D32" s="91" t="s">
        <v>34</v>
      </c>
      <c r="J32" s="65">
        <f>ROUND(J30 + J31, 2)</f>
        <v>0</v>
      </c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 x14ac:dyDescent="0.2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 x14ac:dyDescent="0.2">
      <c r="B35" s="28"/>
      <c r="D35" s="54" t="s">
        <v>38</v>
      </c>
      <c r="E35" s="33" t="s">
        <v>39</v>
      </c>
      <c r="F35" s="92">
        <f>ROUND((ROUND((SUM(BE105:BE112) + SUM(BE132:BE168)),  2) + SUM(BE170:BE174)), 2)</f>
        <v>0</v>
      </c>
      <c r="G35" s="93"/>
      <c r="H35" s="93"/>
      <c r="I35" s="94">
        <v>0.23</v>
      </c>
      <c r="J35" s="92">
        <f>ROUND((ROUND(((SUM(BE105:BE112) + SUM(BE132:BE168))*I35),  2) + (SUM(BE170:BE174)*I35)), 2)</f>
        <v>0</v>
      </c>
      <c r="L35" s="28"/>
    </row>
    <row r="36" spans="2:12" s="1" customFormat="1" ht="14.45" customHeight="1" x14ac:dyDescent="0.2">
      <c r="B36" s="28"/>
      <c r="E36" s="33" t="s">
        <v>40</v>
      </c>
      <c r="F36" s="95">
        <f>ROUND((ROUND((SUM(BF105:BF112) + SUM(BF132:BF168)),  2) + SUM(BF170:BF174)), 2)</f>
        <v>0</v>
      </c>
      <c r="I36" s="96">
        <v>0.23</v>
      </c>
      <c r="J36" s="95">
        <f>ROUND((ROUND(((SUM(BF105:BF112) + SUM(BF132:BF168))*I36),  2) + (SUM(BF170:BF174)*I36)), 2)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95">
        <f>ROUND((ROUND((SUM(BG105:BG112) + SUM(BG132:BG168)),  2) + SUM(BG170:BG174)), 2)</f>
        <v>0</v>
      </c>
      <c r="I37" s="96">
        <v>0.23</v>
      </c>
      <c r="J37" s="95">
        <f>0</f>
        <v>0</v>
      </c>
      <c r="L37" s="28"/>
    </row>
    <row r="38" spans="2:12" s="1" customFormat="1" ht="14.45" hidden="1" customHeight="1" x14ac:dyDescent="0.2">
      <c r="B38" s="28"/>
      <c r="E38" s="23" t="s">
        <v>42</v>
      </c>
      <c r="F38" s="95">
        <f>ROUND((ROUND((SUM(BH105:BH112) + SUM(BH132:BH168)),  2) + SUM(BH170:BH174)), 2)</f>
        <v>0</v>
      </c>
      <c r="I38" s="96">
        <v>0.23</v>
      </c>
      <c r="J38" s="95">
        <f>0</f>
        <v>0</v>
      </c>
      <c r="L38" s="28"/>
    </row>
    <row r="39" spans="2:12" s="1" customFormat="1" ht="14.45" hidden="1" customHeight="1" x14ac:dyDescent="0.2">
      <c r="B39" s="28"/>
      <c r="E39" s="33" t="s">
        <v>43</v>
      </c>
      <c r="F39" s="92">
        <f>ROUND((ROUND((SUM(BI105:BI112) + SUM(BI132:BI168)),  2) + SUM(BI170:BI174)), 2)</f>
        <v>0</v>
      </c>
      <c r="G39" s="93"/>
      <c r="H39" s="93"/>
      <c r="I39" s="94">
        <v>0</v>
      </c>
      <c r="J39" s="92">
        <f>0</f>
        <v>0</v>
      </c>
      <c r="L39" s="28"/>
    </row>
    <row r="40" spans="2:12" s="1" customFormat="1" ht="6.95" customHeight="1" x14ac:dyDescent="0.2">
      <c r="B40" s="28"/>
      <c r="L40" s="28"/>
    </row>
    <row r="41" spans="2:12" s="1" customFormat="1" ht="25.35" customHeight="1" x14ac:dyDescent="0.2">
      <c r="B41" s="28"/>
      <c r="C41" s="97"/>
      <c r="D41" s="98" t="s">
        <v>44</v>
      </c>
      <c r="E41" s="56"/>
      <c r="F41" s="56"/>
      <c r="G41" s="99" t="s">
        <v>45</v>
      </c>
      <c r="H41" s="100" t="s">
        <v>46</v>
      </c>
      <c r="I41" s="56"/>
      <c r="J41" s="101">
        <f>SUM(J32:J39)</f>
        <v>0</v>
      </c>
      <c r="K41" s="102"/>
      <c r="L41" s="28"/>
    </row>
    <row r="42" spans="2:12" s="1" customFormat="1" ht="14.45" customHeight="1" x14ac:dyDescent="0.2">
      <c r="B42" s="28"/>
      <c r="L42" s="28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49</v>
      </c>
      <c r="E61" s="30"/>
      <c r="F61" s="103" t="s">
        <v>50</v>
      </c>
      <c r="G61" s="42" t="s">
        <v>49</v>
      </c>
      <c r="H61" s="30"/>
      <c r="I61" s="30"/>
      <c r="J61" s="104" t="s">
        <v>50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49</v>
      </c>
      <c r="E76" s="30"/>
      <c r="F76" s="103" t="s">
        <v>50</v>
      </c>
      <c r="G76" s="42" t="s">
        <v>49</v>
      </c>
      <c r="H76" s="30"/>
      <c r="I76" s="30"/>
      <c r="J76" s="104" t="s">
        <v>50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 x14ac:dyDescent="0.2">
      <c r="B82" s="28"/>
      <c r="C82" s="17" t="s">
        <v>98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29" t="str">
        <f>E7</f>
        <v>SPŠE Hálova 16</v>
      </c>
      <c r="F85" s="230"/>
      <c r="G85" s="230"/>
      <c r="H85" s="230"/>
      <c r="L85" s="28"/>
    </row>
    <row r="86" spans="2:47" s="1" customFormat="1" ht="12" customHeight="1" x14ac:dyDescent="0.2">
      <c r="B86" s="28"/>
      <c r="C86" s="23" t="s">
        <v>94</v>
      </c>
      <c r="L86" s="28"/>
    </row>
    <row r="87" spans="2:47" s="1" customFormat="1" ht="30" customHeight="1" x14ac:dyDescent="0.2">
      <c r="B87" s="28"/>
      <c r="E87" s="205" t="str">
        <f>E9</f>
        <v>03 - Havarijný stav - výmena prasknutej liatinovej ležatej kanalizácie v suteréne</v>
      </c>
      <c r="F87" s="231"/>
      <c r="G87" s="231"/>
      <c r="H87" s="231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51">
        <f>IF(J12="","",J12)</f>
        <v>0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22</v>
      </c>
      <c r="F91" s="21" t="str">
        <f>E15</f>
        <v>Stredná priemyselná škola elektrotechnická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 x14ac:dyDescent="0.2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5" t="s">
        <v>99</v>
      </c>
      <c r="D94" s="97"/>
      <c r="E94" s="97"/>
      <c r="F94" s="97"/>
      <c r="G94" s="97"/>
      <c r="H94" s="97"/>
      <c r="I94" s="97"/>
      <c r="J94" s="106" t="s">
        <v>100</v>
      </c>
      <c r="K94" s="97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107" t="s">
        <v>101</v>
      </c>
      <c r="J96" s="65">
        <f>J132</f>
        <v>0</v>
      </c>
      <c r="L96" s="28"/>
      <c r="AU96" s="13" t="s">
        <v>102</v>
      </c>
    </row>
    <row r="97" spans="2:65" s="8" customFormat="1" ht="24.95" customHeight="1" x14ac:dyDescent="0.2">
      <c r="B97" s="108"/>
      <c r="D97" s="109" t="s">
        <v>103</v>
      </c>
      <c r="E97" s="110"/>
      <c r="F97" s="110"/>
      <c r="G97" s="110"/>
      <c r="H97" s="110"/>
      <c r="I97" s="110"/>
      <c r="J97" s="111">
        <f>J133</f>
        <v>0</v>
      </c>
      <c r="L97" s="108"/>
    </row>
    <row r="98" spans="2:65" s="9" customFormat="1" ht="19.899999999999999" customHeight="1" x14ac:dyDescent="0.2">
      <c r="B98" s="112"/>
      <c r="D98" s="113" t="s">
        <v>104</v>
      </c>
      <c r="E98" s="114"/>
      <c r="F98" s="114"/>
      <c r="G98" s="114"/>
      <c r="H98" s="114"/>
      <c r="I98" s="114"/>
      <c r="J98" s="115">
        <f>J134</f>
        <v>0</v>
      </c>
      <c r="L98" s="112"/>
    </row>
    <row r="99" spans="2:65" s="8" customFormat="1" ht="24.95" customHeight="1" x14ac:dyDescent="0.2">
      <c r="B99" s="108"/>
      <c r="D99" s="109" t="s">
        <v>106</v>
      </c>
      <c r="E99" s="110"/>
      <c r="F99" s="110"/>
      <c r="G99" s="110"/>
      <c r="H99" s="110"/>
      <c r="I99" s="110"/>
      <c r="J99" s="111">
        <f>J142</f>
        <v>0</v>
      </c>
      <c r="L99" s="108"/>
    </row>
    <row r="100" spans="2:65" s="9" customFormat="1" ht="19.899999999999999" customHeight="1" x14ac:dyDescent="0.2">
      <c r="B100" s="112"/>
      <c r="D100" s="113" t="s">
        <v>201</v>
      </c>
      <c r="E100" s="114"/>
      <c r="F100" s="114"/>
      <c r="G100" s="114"/>
      <c r="H100" s="114"/>
      <c r="I100" s="114"/>
      <c r="J100" s="115">
        <f>J143</f>
        <v>0</v>
      </c>
      <c r="L100" s="112"/>
    </row>
    <row r="101" spans="2:65" s="9" customFormat="1" ht="19.899999999999999" customHeight="1" x14ac:dyDescent="0.2">
      <c r="B101" s="112"/>
      <c r="D101" s="113" t="s">
        <v>646</v>
      </c>
      <c r="E101" s="114"/>
      <c r="F101" s="114"/>
      <c r="G101" s="114"/>
      <c r="H101" s="114"/>
      <c r="I101" s="114"/>
      <c r="J101" s="115">
        <f>J166</f>
        <v>0</v>
      </c>
      <c r="L101" s="112"/>
    </row>
    <row r="102" spans="2:65" s="8" customFormat="1" ht="21.75" customHeight="1" x14ac:dyDescent="0.2">
      <c r="B102" s="108"/>
      <c r="D102" s="116" t="s">
        <v>108</v>
      </c>
      <c r="J102" s="117">
        <f>J169</f>
        <v>0</v>
      </c>
      <c r="L102" s="108"/>
    </row>
    <row r="103" spans="2:65" s="1" customFormat="1" ht="21.75" customHeight="1" x14ac:dyDescent="0.2">
      <c r="B103" s="28"/>
      <c r="L103" s="28"/>
    </row>
    <row r="104" spans="2:65" s="1" customFormat="1" ht="6.95" customHeight="1" x14ac:dyDescent="0.2">
      <c r="B104" s="28"/>
      <c r="L104" s="28"/>
    </row>
    <row r="105" spans="2:65" s="1" customFormat="1" ht="29.25" customHeight="1" x14ac:dyDescent="0.2">
      <c r="B105" s="28"/>
      <c r="C105" s="107" t="s">
        <v>109</v>
      </c>
      <c r="J105" s="118">
        <f>ROUND(J106 + J107 + J108 + J109 + J110 + J111,2)</f>
        <v>0</v>
      </c>
      <c r="L105" s="28"/>
      <c r="N105" s="119" t="s">
        <v>38</v>
      </c>
    </row>
    <row r="106" spans="2:65" s="1" customFormat="1" ht="18" customHeight="1" x14ac:dyDescent="0.2">
      <c r="B106" s="28"/>
      <c r="D106" s="227" t="s">
        <v>110</v>
      </c>
      <c r="E106" s="228"/>
      <c r="F106" s="228"/>
      <c r="J106" s="121">
        <v>0</v>
      </c>
      <c r="L106" s="122"/>
      <c r="M106" s="123"/>
      <c r="N106" s="124" t="s">
        <v>40</v>
      </c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3"/>
      <c r="AM106" s="123"/>
      <c r="AN106" s="123"/>
      <c r="AO106" s="123"/>
      <c r="AP106" s="123"/>
      <c r="AQ106" s="123"/>
      <c r="AR106" s="123"/>
      <c r="AS106" s="123"/>
      <c r="AT106" s="123"/>
      <c r="AU106" s="123"/>
      <c r="AV106" s="123"/>
      <c r="AW106" s="123"/>
      <c r="AX106" s="123"/>
      <c r="AY106" s="125" t="s">
        <v>111</v>
      </c>
      <c r="AZ106" s="123"/>
      <c r="BA106" s="123"/>
      <c r="BB106" s="123"/>
      <c r="BC106" s="123"/>
      <c r="BD106" s="123"/>
      <c r="BE106" s="126">
        <f t="shared" ref="BE106:BE111" si="0">IF(N106="základná",J106,0)</f>
        <v>0</v>
      </c>
      <c r="BF106" s="126">
        <f t="shared" ref="BF106:BF111" si="1">IF(N106="znížená",J106,0)</f>
        <v>0</v>
      </c>
      <c r="BG106" s="126">
        <f t="shared" ref="BG106:BG111" si="2">IF(N106="zákl. prenesená",J106,0)</f>
        <v>0</v>
      </c>
      <c r="BH106" s="126">
        <f t="shared" ref="BH106:BH111" si="3">IF(N106="zníž. prenesená",J106,0)</f>
        <v>0</v>
      </c>
      <c r="BI106" s="126">
        <f t="shared" ref="BI106:BI111" si="4">IF(N106="nulová",J106,0)</f>
        <v>0</v>
      </c>
      <c r="BJ106" s="125" t="s">
        <v>112</v>
      </c>
      <c r="BK106" s="123"/>
      <c r="BL106" s="123"/>
      <c r="BM106" s="123"/>
    </row>
    <row r="107" spans="2:65" s="1" customFormat="1" ht="18" customHeight="1" x14ac:dyDescent="0.2">
      <c r="B107" s="28"/>
      <c r="D107" s="227" t="s">
        <v>113</v>
      </c>
      <c r="E107" s="228"/>
      <c r="F107" s="228"/>
      <c r="J107" s="121">
        <v>0</v>
      </c>
      <c r="L107" s="122"/>
      <c r="M107" s="123"/>
      <c r="N107" s="124" t="s">
        <v>40</v>
      </c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  <c r="AE107" s="123"/>
      <c r="AF107" s="123"/>
      <c r="AG107" s="123"/>
      <c r="AH107" s="123"/>
      <c r="AI107" s="123"/>
      <c r="AJ107" s="123"/>
      <c r="AK107" s="123"/>
      <c r="AL107" s="123"/>
      <c r="AM107" s="123"/>
      <c r="AN107" s="123"/>
      <c r="AO107" s="123"/>
      <c r="AP107" s="123"/>
      <c r="AQ107" s="123"/>
      <c r="AR107" s="123"/>
      <c r="AS107" s="123"/>
      <c r="AT107" s="123"/>
      <c r="AU107" s="123"/>
      <c r="AV107" s="123"/>
      <c r="AW107" s="123"/>
      <c r="AX107" s="123"/>
      <c r="AY107" s="125" t="s">
        <v>111</v>
      </c>
      <c r="AZ107" s="123"/>
      <c r="BA107" s="123"/>
      <c r="BB107" s="123"/>
      <c r="BC107" s="123"/>
      <c r="BD107" s="123"/>
      <c r="BE107" s="126">
        <f t="shared" si="0"/>
        <v>0</v>
      </c>
      <c r="BF107" s="126">
        <f t="shared" si="1"/>
        <v>0</v>
      </c>
      <c r="BG107" s="126">
        <f t="shared" si="2"/>
        <v>0</v>
      </c>
      <c r="BH107" s="126">
        <f t="shared" si="3"/>
        <v>0</v>
      </c>
      <c r="BI107" s="126">
        <f t="shared" si="4"/>
        <v>0</v>
      </c>
      <c r="BJ107" s="125" t="s">
        <v>112</v>
      </c>
      <c r="BK107" s="123"/>
      <c r="BL107" s="123"/>
      <c r="BM107" s="123"/>
    </row>
    <row r="108" spans="2:65" s="1" customFormat="1" ht="18" customHeight="1" x14ac:dyDescent="0.2">
      <c r="B108" s="28"/>
      <c r="D108" s="227" t="s">
        <v>114</v>
      </c>
      <c r="E108" s="228"/>
      <c r="F108" s="228"/>
      <c r="J108" s="121">
        <v>0</v>
      </c>
      <c r="L108" s="122"/>
      <c r="M108" s="123"/>
      <c r="N108" s="124" t="s">
        <v>40</v>
      </c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5" t="s">
        <v>111</v>
      </c>
      <c r="AZ108" s="123"/>
      <c r="BA108" s="123"/>
      <c r="BB108" s="123"/>
      <c r="BC108" s="123"/>
      <c r="BD108" s="123"/>
      <c r="BE108" s="126">
        <f t="shared" si="0"/>
        <v>0</v>
      </c>
      <c r="BF108" s="126">
        <f t="shared" si="1"/>
        <v>0</v>
      </c>
      <c r="BG108" s="126">
        <f t="shared" si="2"/>
        <v>0</v>
      </c>
      <c r="BH108" s="126">
        <f t="shared" si="3"/>
        <v>0</v>
      </c>
      <c r="BI108" s="126">
        <f t="shared" si="4"/>
        <v>0</v>
      </c>
      <c r="BJ108" s="125" t="s">
        <v>112</v>
      </c>
      <c r="BK108" s="123"/>
      <c r="BL108" s="123"/>
      <c r="BM108" s="123"/>
    </row>
    <row r="109" spans="2:65" s="1" customFormat="1" ht="18" customHeight="1" x14ac:dyDescent="0.2">
      <c r="B109" s="28"/>
      <c r="D109" s="227" t="s">
        <v>115</v>
      </c>
      <c r="E109" s="228"/>
      <c r="F109" s="228"/>
      <c r="J109" s="121">
        <v>0</v>
      </c>
      <c r="L109" s="122"/>
      <c r="M109" s="123"/>
      <c r="N109" s="124" t="s">
        <v>40</v>
      </c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  <c r="AE109" s="123"/>
      <c r="AF109" s="123"/>
      <c r="AG109" s="123"/>
      <c r="AH109" s="123"/>
      <c r="AI109" s="123"/>
      <c r="AJ109" s="123"/>
      <c r="AK109" s="123"/>
      <c r="AL109" s="123"/>
      <c r="AM109" s="123"/>
      <c r="AN109" s="123"/>
      <c r="AO109" s="123"/>
      <c r="AP109" s="123"/>
      <c r="AQ109" s="123"/>
      <c r="AR109" s="123"/>
      <c r="AS109" s="123"/>
      <c r="AT109" s="123"/>
      <c r="AU109" s="123"/>
      <c r="AV109" s="123"/>
      <c r="AW109" s="123"/>
      <c r="AX109" s="123"/>
      <c r="AY109" s="125" t="s">
        <v>111</v>
      </c>
      <c r="AZ109" s="123"/>
      <c r="BA109" s="123"/>
      <c r="BB109" s="123"/>
      <c r="BC109" s="123"/>
      <c r="BD109" s="123"/>
      <c r="BE109" s="126">
        <f t="shared" si="0"/>
        <v>0</v>
      </c>
      <c r="BF109" s="126">
        <f t="shared" si="1"/>
        <v>0</v>
      </c>
      <c r="BG109" s="126">
        <f t="shared" si="2"/>
        <v>0</v>
      </c>
      <c r="BH109" s="126">
        <f t="shared" si="3"/>
        <v>0</v>
      </c>
      <c r="BI109" s="126">
        <f t="shared" si="4"/>
        <v>0</v>
      </c>
      <c r="BJ109" s="125" t="s">
        <v>112</v>
      </c>
      <c r="BK109" s="123"/>
      <c r="BL109" s="123"/>
      <c r="BM109" s="123"/>
    </row>
    <row r="110" spans="2:65" s="1" customFormat="1" ht="18" customHeight="1" x14ac:dyDescent="0.2">
      <c r="B110" s="28"/>
      <c r="D110" s="227" t="s">
        <v>116</v>
      </c>
      <c r="E110" s="228"/>
      <c r="F110" s="228"/>
      <c r="J110" s="121">
        <v>0</v>
      </c>
      <c r="L110" s="122"/>
      <c r="M110" s="123"/>
      <c r="N110" s="124" t="s">
        <v>40</v>
      </c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  <c r="AA110" s="123"/>
      <c r="AB110" s="123"/>
      <c r="AC110" s="123"/>
      <c r="AD110" s="123"/>
      <c r="AE110" s="123"/>
      <c r="AF110" s="123"/>
      <c r="AG110" s="123"/>
      <c r="AH110" s="123"/>
      <c r="AI110" s="123"/>
      <c r="AJ110" s="123"/>
      <c r="AK110" s="123"/>
      <c r="AL110" s="123"/>
      <c r="AM110" s="123"/>
      <c r="AN110" s="123"/>
      <c r="AO110" s="123"/>
      <c r="AP110" s="123"/>
      <c r="AQ110" s="123"/>
      <c r="AR110" s="123"/>
      <c r="AS110" s="123"/>
      <c r="AT110" s="123"/>
      <c r="AU110" s="123"/>
      <c r="AV110" s="123"/>
      <c r="AW110" s="123"/>
      <c r="AX110" s="123"/>
      <c r="AY110" s="125" t="s">
        <v>111</v>
      </c>
      <c r="AZ110" s="123"/>
      <c r="BA110" s="123"/>
      <c r="BB110" s="123"/>
      <c r="BC110" s="123"/>
      <c r="BD110" s="123"/>
      <c r="BE110" s="126">
        <f t="shared" si="0"/>
        <v>0</v>
      </c>
      <c r="BF110" s="126">
        <f t="shared" si="1"/>
        <v>0</v>
      </c>
      <c r="BG110" s="126">
        <f t="shared" si="2"/>
        <v>0</v>
      </c>
      <c r="BH110" s="126">
        <f t="shared" si="3"/>
        <v>0</v>
      </c>
      <c r="BI110" s="126">
        <f t="shared" si="4"/>
        <v>0</v>
      </c>
      <c r="BJ110" s="125" t="s">
        <v>112</v>
      </c>
      <c r="BK110" s="123"/>
      <c r="BL110" s="123"/>
      <c r="BM110" s="123"/>
    </row>
    <row r="111" spans="2:65" s="1" customFormat="1" ht="18" customHeight="1" x14ac:dyDescent="0.2">
      <c r="B111" s="28"/>
      <c r="D111" s="120" t="s">
        <v>117</v>
      </c>
      <c r="J111" s="121">
        <f>ROUND(J30*T111,2)</f>
        <v>0</v>
      </c>
      <c r="L111" s="122"/>
      <c r="M111" s="123"/>
      <c r="N111" s="124" t="s">
        <v>40</v>
      </c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3"/>
      <c r="AF111" s="123"/>
      <c r="AG111" s="123"/>
      <c r="AH111" s="123"/>
      <c r="AI111" s="123"/>
      <c r="AJ111" s="123"/>
      <c r="AK111" s="123"/>
      <c r="AL111" s="123"/>
      <c r="AM111" s="123"/>
      <c r="AN111" s="123"/>
      <c r="AO111" s="123"/>
      <c r="AP111" s="123"/>
      <c r="AQ111" s="123"/>
      <c r="AR111" s="123"/>
      <c r="AS111" s="123"/>
      <c r="AT111" s="123"/>
      <c r="AU111" s="123"/>
      <c r="AV111" s="123"/>
      <c r="AW111" s="123"/>
      <c r="AX111" s="123"/>
      <c r="AY111" s="125" t="s">
        <v>118</v>
      </c>
      <c r="AZ111" s="123"/>
      <c r="BA111" s="123"/>
      <c r="BB111" s="123"/>
      <c r="BC111" s="123"/>
      <c r="BD111" s="123"/>
      <c r="BE111" s="126">
        <f t="shared" si="0"/>
        <v>0</v>
      </c>
      <c r="BF111" s="126">
        <f t="shared" si="1"/>
        <v>0</v>
      </c>
      <c r="BG111" s="126">
        <f t="shared" si="2"/>
        <v>0</v>
      </c>
      <c r="BH111" s="126">
        <f t="shared" si="3"/>
        <v>0</v>
      </c>
      <c r="BI111" s="126">
        <f t="shared" si="4"/>
        <v>0</v>
      </c>
      <c r="BJ111" s="125" t="s">
        <v>112</v>
      </c>
      <c r="BK111" s="123"/>
      <c r="BL111" s="123"/>
      <c r="BM111" s="123"/>
    </row>
    <row r="112" spans="2:65" s="1" customFormat="1" x14ac:dyDescent="0.2">
      <c r="B112" s="28"/>
      <c r="L112" s="28"/>
    </row>
    <row r="113" spans="2:12" s="1" customFormat="1" ht="29.25" customHeight="1" x14ac:dyDescent="0.2">
      <c r="B113" s="28"/>
      <c r="C113" s="127" t="s">
        <v>119</v>
      </c>
      <c r="D113" s="97"/>
      <c r="E113" s="97"/>
      <c r="F113" s="97"/>
      <c r="G113" s="97"/>
      <c r="H113" s="97"/>
      <c r="I113" s="97"/>
      <c r="J113" s="128">
        <f>ROUND(J96+J105,2)</f>
        <v>0</v>
      </c>
      <c r="K113" s="97"/>
      <c r="L113" s="28"/>
    </row>
    <row r="114" spans="2:12" s="1" customFormat="1" ht="6.95" customHeight="1" x14ac:dyDescent="0.2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28"/>
    </row>
    <row r="118" spans="2:12" s="1" customFormat="1" ht="6.95" customHeight="1" x14ac:dyDescent="0.2"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28"/>
    </row>
    <row r="119" spans="2:12" s="1" customFormat="1" ht="24.95" customHeight="1" x14ac:dyDescent="0.2">
      <c r="B119" s="28"/>
      <c r="C119" s="17" t="s">
        <v>120</v>
      </c>
      <c r="L119" s="28"/>
    </row>
    <row r="120" spans="2:12" s="1" customFormat="1" ht="6.95" customHeight="1" x14ac:dyDescent="0.2">
      <c r="B120" s="28"/>
      <c r="L120" s="28"/>
    </row>
    <row r="121" spans="2:12" s="1" customFormat="1" ht="12" customHeight="1" x14ac:dyDescent="0.2">
      <c r="B121" s="28"/>
      <c r="C121" s="23" t="s">
        <v>15</v>
      </c>
      <c r="L121" s="28"/>
    </row>
    <row r="122" spans="2:12" s="1" customFormat="1" ht="16.5" customHeight="1" x14ac:dyDescent="0.2">
      <c r="B122" s="28"/>
      <c r="E122" s="229" t="str">
        <f>E7</f>
        <v>SPŠE Hálova 16</v>
      </c>
      <c r="F122" s="230"/>
      <c r="G122" s="230"/>
      <c r="H122" s="230"/>
      <c r="L122" s="28"/>
    </row>
    <row r="123" spans="2:12" s="1" customFormat="1" ht="12" customHeight="1" x14ac:dyDescent="0.2">
      <c r="B123" s="28"/>
      <c r="C123" s="23" t="s">
        <v>94</v>
      </c>
      <c r="L123" s="28"/>
    </row>
    <row r="124" spans="2:12" s="1" customFormat="1" ht="30" customHeight="1" x14ac:dyDescent="0.2">
      <c r="B124" s="28"/>
      <c r="E124" s="205" t="str">
        <f>E9</f>
        <v>03 - Havarijný stav - výmena prasknutej liatinovej ležatej kanalizácie v suteréne</v>
      </c>
      <c r="F124" s="231"/>
      <c r="G124" s="231"/>
      <c r="H124" s="231"/>
      <c r="L124" s="28"/>
    </row>
    <row r="125" spans="2:12" s="1" customFormat="1" ht="6.95" customHeight="1" x14ac:dyDescent="0.2">
      <c r="B125" s="28"/>
      <c r="L125" s="28"/>
    </row>
    <row r="126" spans="2:12" s="1" customFormat="1" ht="12" customHeight="1" x14ac:dyDescent="0.2">
      <c r="B126" s="28"/>
      <c r="C126" s="23" t="s">
        <v>19</v>
      </c>
      <c r="F126" s="21" t="str">
        <f>F12</f>
        <v>Bratislava</v>
      </c>
      <c r="I126" s="23" t="s">
        <v>21</v>
      </c>
      <c r="J126" s="51">
        <f>IF(J12="","",J12)</f>
        <v>0</v>
      </c>
      <c r="L126" s="28"/>
    </row>
    <row r="127" spans="2:12" s="1" customFormat="1" ht="6.95" customHeight="1" x14ac:dyDescent="0.2">
      <c r="B127" s="28"/>
      <c r="L127" s="28"/>
    </row>
    <row r="128" spans="2:12" s="1" customFormat="1" ht="15.2" customHeight="1" x14ac:dyDescent="0.2">
      <c r="B128" s="28"/>
      <c r="C128" s="23" t="s">
        <v>22</v>
      </c>
      <c r="F128" s="21" t="str">
        <f>E15</f>
        <v>Stredná priemyselná škola elektrotechnická</v>
      </c>
      <c r="I128" s="23" t="s">
        <v>29</v>
      </c>
      <c r="J128" s="26" t="str">
        <f>E21</f>
        <v xml:space="preserve"> </v>
      </c>
      <c r="L128" s="28"/>
    </row>
    <row r="129" spans="2:65" s="1" customFormat="1" ht="15.2" customHeight="1" x14ac:dyDescent="0.2">
      <c r="B129" s="28"/>
      <c r="C129" s="23" t="s">
        <v>27</v>
      </c>
      <c r="F129" s="21" t="str">
        <f>IF(E18="","",E18)</f>
        <v>Vyplň údaj</v>
      </c>
      <c r="I129" s="23" t="s">
        <v>32</v>
      </c>
      <c r="J129" s="26" t="str">
        <f>E24</f>
        <v xml:space="preserve"> </v>
      </c>
      <c r="L129" s="28"/>
    </row>
    <row r="130" spans="2:65" s="1" customFormat="1" ht="10.35" customHeight="1" x14ac:dyDescent="0.2">
      <c r="B130" s="28"/>
      <c r="L130" s="28"/>
    </row>
    <row r="131" spans="2:65" s="10" customFormat="1" ht="29.25" customHeight="1" x14ac:dyDescent="0.2">
      <c r="B131" s="129"/>
      <c r="C131" s="130" t="s">
        <v>121</v>
      </c>
      <c r="D131" s="131" t="s">
        <v>59</v>
      </c>
      <c r="E131" s="131" t="s">
        <v>55</v>
      </c>
      <c r="F131" s="131" t="s">
        <v>56</v>
      </c>
      <c r="G131" s="131" t="s">
        <v>122</v>
      </c>
      <c r="H131" s="131" t="s">
        <v>123</v>
      </c>
      <c r="I131" s="131" t="s">
        <v>124</v>
      </c>
      <c r="J131" s="132" t="s">
        <v>100</v>
      </c>
      <c r="K131" s="133" t="s">
        <v>125</v>
      </c>
      <c r="L131" s="129"/>
      <c r="M131" s="58" t="s">
        <v>1</v>
      </c>
      <c r="N131" s="59" t="s">
        <v>38</v>
      </c>
      <c r="O131" s="59" t="s">
        <v>126</v>
      </c>
      <c r="P131" s="59" t="s">
        <v>127</v>
      </c>
      <c r="Q131" s="59" t="s">
        <v>128</v>
      </c>
      <c r="R131" s="59" t="s">
        <v>129</v>
      </c>
      <c r="S131" s="59" t="s">
        <v>130</v>
      </c>
      <c r="T131" s="60" t="s">
        <v>131</v>
      </c>
    </row>
    <row r="132" spans="2:65" s="1" customFormat="1" ht="22.9" customHeight="1" x14ac:dyDescent="0.25">
      <c r="B132" s="28"/>
      <c r="C132" s="63" t="s">
        <v>96</v>
      </c>
      <c r="J132" s="134">
        <f>BK132</f>
        <v>0</v>
      </c>
      <c r="L132" s="28"/>
      <c r="M132" s="61"/>
      <c r="N132" s="52"/>
      <c r="O132" s="52"/>
      <c r="P132" s="135">
        <f>P133+P142+P169</f>
        <v>0</v>
      </c>
      <c r="Q132" s="52"/>
      <c r="R132" s="135">
        <f>R133+R142+R169</f>
        <v>7.0244700000000021E-2</v>
      </c>
      <c r="S132" s="52"/>
      <c r="T132" s="136">
        <f>T133+T142+T169</f>
        <v>0.94500000000000006</v>
      </c>
      <c r="AT132" s="13" t="s">
        <v>73</v>
      </c>
      <c r="AU132" s="13" t="s">
        <v>102</v>
      </c>
      <c r="BK132" s="137">
        <f>BK133+BK142+BK169</f>
        <v>0</v>
      </c>
    </row>
    <row r="133" spans="2:65" s="11" customFormat="1" ht="25.9" customHeight="1" x14ac:dyDescent="0.2">
      <c r="B133" s="138"/>
      <c r="D133" s="139" t="s">
        <v>73</v>
      </c>
      <c r="E133" s="140" t="s">
        <v>132</v>
      </c>
      <c r="F133" s="140" t="s">
        <v>133</v>
      </c>
      <c r="I133" s="141"/>
      <c r="J133" s="117">
        <f>BK133</f>
        <v>0</v>
      </c>
      <c r="L133" s="138"/>
      <c r="M133" s="142"/>
      <c r="P133" s="143">
        <f>P134</f>
        <v>0</v>
      </c>
      <c r="R133" s="143">
        <f>R134</f>
        <v>0</v>
      </c>
      <c r="T133" s="144">
        <f>T134</f>
        <v>0.94500000000000006</v>
      </c>
      <c r="AR133" s="139" t="s">
        <v>82</v>
      </c>
      <c r="AT133" s="145" t="s">
        <v>73</v>
      </c>
      <c r="AU133" s="145" t="s">
        <v>74</v>
      </c>
      <c r="AY133" s="139" t="s">
        <v>134</v>
      </c>
      <c r="BK133" s="146">
        <f>BK134</f>
        <v>0</v>
      </c>
    </row>
    <row r="134" spans="2:65" s="11" customFormat="1" ht="22.9" customHeight="1" x14ac:dyDescent="0.2">
      <c r="B134" s="138"/>
      <c r="D134" s="139" t="s">
        <v>73</v>
      </c>
      <c r="E134" s="147" t="s">
        <v>135</v>
      </c>
      <c r="F134" s="147" t="s">
        <v>136</v>
      </c>
      <c r="I134" s="141"/>
      <c r="J134" s="148">
        <f>BK134</f>
        <v>0</v>
      </c>
      <c r="L134" s="138"/>
      <c r="M134" s="142"/>
      <c r="P134" s="143">
        <f>SUM(P135:P141)</f>
        <v>0</v>
      </c>
      <c r="R134" s="143">
        <f>SUM(R135:R141)</f>
        <v>0</v>
      </c>
      <c r="T134" s="144">
        <f>SUM(T135:T141)</f>
        <v>0.94500000000000006</v>
      </c>
      <c r="AR134" s="139" t="s">
        <v>82</v>
      </c>
      <c r="AT134" s="145" t="s">
        <v>73</v>
      </c>
      <c r="AU134" s="145" t="s">
        <v>82</v>
      </c>
      <c r="AY134" s="139" t="s">
        <v>134</v>
      </c>
      <c r="BK134" s="146">
        <f>SUM(BK135:BK141)</f>
        <v>0</v>
      </c>
    </row>
    <row r="135" spans="2:65" s="1" customFormat="1" ht="24.2" customHeight="1" x14ac:dyDescent="0.2">
      <c r="B135" s="28"/>
      <c r="C135" s="149" t="s">
        <v>82</v>
      </c>
      <c r="D135" s="149" t="s">
        <v>137</v>
      </c>
      <c r="E135" s="150" t="s">
        <v>647</v>
      </c>
      <c r="F135" s="151" t="s">
        <v>648</v>
      </c>
      <c r="G135" s="152" t="s">
        <v>187</v>
      </c>
      <c r="H135" s="153">
        <v>15</v>
      </c>
      <c r="I135" s="154"/>
      <c r="J135" s="155">
        <f t="shared" ref="J135:J141" si="5">ROUND(I135*H135,2)</f>
        <v>0</v>
      </c>
      <c r="K135" s="156"/>
      <c r="L135" s="28"/>
      <c r="M135" s="157" t="s">
        <v>1</v>
      </c>
      <c r="N135" s="119" t="s">
        <v>40</v>
      </c>
      <c r="P135" s="158">
        <f t="shared" ref="P135:P141" si="6">O135*H135</f>
        <v>0</v>
      </c>
      <c r="Q135" s="158">
        <v>0</v>
      </c>
      <c r="R135" s="158">
        <f t="shared" ref="R135:R141" si="7">Q135*H135</f>
        <v>0</v>
      </c>
      <c r="S135" s="158">
        <v>6.3E-2</v>
      </c>
      <c r="T135" s="159">
        <f t="shared" ref="T135:T141" si="8">S135*H135</f>
        <v>0.94500000000000006</v>
      </c>
      <c r="AR135" s="160" t="s">
        <v>141</v>
      </c>
      <c r="AT135" s="160" t="s">
        <v>137</v>
      </c>
      <c r="AU135" s="160" t="s">
        <v>112</v>
      </c>
      <c r="AY135" s="13" t="s">
        <v>134</v>
      </c>
      <c r="BE135" s="161">
        <f t="shared" ref="BE135:BE141" si="9">IF(N135="základná",J135,0)</f>
        <v>0</v>
      </c>
      <c r="BF135" s="161">
        <f t="shared" ref="BF135:BF141" si="10">IF(N135="znížená",J135,0)</f>
        <v>0</v>
      </c>
      <c r="BG135" s="161">
        <f t="shared" ref="BG135:BG141" si="11">IF(N135="zákl. prenesená",J135,0)</f>
        <v>0</v>
      </c>
      <c r="BH135" s="161">
        <f t="shared" ref="BH135:BH141" si="12">IF(N135="zníž. prenesená",J135,0)</f>
        <v>0</v>
      </c>
      <c r="BI135" s="161">
        <f t="shared" ref="BI135:BI141" si="13">IF(N135="nulová",J135,0)</f>
        <v>0</v>
      </c>
      <c r="BJ135" s="13" t="s">
        <v>112</v>
      </c>
      <c r="BK135" s="161">
        <f t="shared" ref="BK135:BK141" si="14">ROUND(I135*H135,2)</f>
        <v>0</v>
      </c>
      <c r="BL135" s="13" t="s">
        <v>141</v>
      </c>
      <c r="BM135" s="160" t="s">
        <v>649</v>
      </c>
    </row>
    <row r="136" spans="2:65" s="1" customFormat="1" ht="21.75" customHeight="1" x14ac:dyDescent="0.2">
      <c r="B136" s="28"/>
      <c r="C136" s="149" t="s">
        <v>112</v>
      </c>
      <c r="D136" s="149" t="s">
        <v>137</v>
      </c>
      <c r="E136" s="150" t="s">
        <v>294</v>
      </c>
      <c r="F136" s="151" t="s">
        <v>295</v>
      </c>
      <c r="G136" s="152" t="s">
        <v>151</v>
      </c>
      <c r="H136" s="153">
        <v>0.94499999999999995</v>
      </c>
      <c r="I136" s="154"/>
      <c r="J136" s="155">
        <f t="shared" si="5"/>
        <v>0</v>
      </c>
      <c r="K136" s="156"/>
      <c r="L136" s="28"/>
      <c r="M136" s="157" t="s">
        <v>1</v>
      </c>
      <c r="N136" s="119" t="s">
        <v>40</v>
      </c>
      <c r="P136" s="158">
        <f t="shared" si="6"/>
        <v>0</v>
      </c>
      <c r="Q136" s="158">
        <v>0</v>
      </c>
      <c r="R136" s="158">
        <f t="shared" si="7"/>
        <v>0</v>
      </c>
      <c r="S136" s="158">
        <v>0</v>
      </c>
      <c r="T136" s="159">
        <f t="shared" si="8"/>
        <v>0</v>
      </c>
      <c r="AR136" s="160" t="s">
        <v>141</v>
      </c>
      <c r="AT136" s="160" t="s">
        <v>137</v>
      </c>
      <c r="AU136" s="160" t="s">
        <v>112</v>
      </c>
      <c r="AY136" s="13" t="s">
        <v>134</v>
      </c>
      <c r="BE136" s="161">
        <f t="shared" si="9"/>
        <v>0</v>
      </c>
      <c r="BF136" s="161">
        <f t="shared" si="10"/>
        <v>0</v>
      </c>
      <c r="BG136" s="161">
        <f t="shared" si="11"/>
        <v>0</v>
      </c>
      <c r="BH136" s="161">
        <f t="shared" si="12"/>
        <v>0</v>
      </c>
      <c r="BI136" s="161">
        <f t="shared" si="13"/>
        <v>0</v>
      </c>
      <c r="BJ136" s="13" t="s">
        <v>112</v>
      </c>
      <c r="BK136" s="161">
        <f t="shared" si="14"/>
        <v>0</v>
      </c>
      <c r="BL136" s="13" t="s">
        <v>141</v>
      </c>
      <c r="BM136" s="160" t="s">
        <v>650</v>
      </c>
    </row>
    <row r="137" spans="2:65" s="1" customFormat="1" ht="21.75" customHeight="1" x14ac:dyDescent="0.2">
      <c r="B137" s="28"/>
      <c r="C137" s="149" t="s">
        <v>148</v>
      </c>
      <c r="D137" s="149" t="s">
        <v>137</v>
      </c>
      <c r="E137" s="150" t="s">
        <v>298</v>
      </c>
      <c r="F137" s="151" t="s">
        <v>299</v>
      </c>
      <c r="G137" s="152" t="s">
        <v>151</v>
      </c>
      <c r="H137" s="153">
        <v>0.94499999999999995</v>
      </c>
      <c r="I137" s="154"/>
      <c r="J137" s="155">
        <f t="shared" si="5"/>
        <v>0</v>
      </c>
      <c r="K137" s="156"/>
      <c r="L137" s="28"/>
      <c r="M137" s="157" t="s">
        <v>1</v>
      </c>
      <c r="N137" s="119" t="s">
        <v>40</v>
      </c>
      <c r="P137" s="158">
        <f t="shared" si="6"/>
        <v>0</v>
      </c>
      <c r="Q137" s="158">
        <v>0</v>
      </c>
      <c r="R137" s="158">
        <f t="shared" si="7"/>
        <v>0</v>
      </c>
      <c r="S137" s="158">
        <v>0</v>
      </c>
      <c r="T137" s="159">
        <f t="shared" si="8"/>
        <v>0</v>
      </c>
      <c r="AR137" s="160" t="s">
        <v>141</v>
      </c>
      <c r="AT137" s="160" t="s">
        <v>137</v>
      </c>
      <c r="AU137" s="160" t="s">
        <v>112</v>
      </c>
      <c r="AY137" s="13" t="s">
        <v>134</v>
      </c>
      <c r="BE137" s="161">
        <f t="shared" si="9"/>
        <v>0</v>
      </c>
      <c r="BF137" s="161">
        <f t="shared" si="10"/>
        <v>0</v>
      </c>
      <c r="BG137" s="161">
        <f t="shared" si="11"/>
        <v>0</v>
      </c>
      <c r="BH137" s="161">
        <f t="shared" si="12"/>
        <v>0</v>
      </c>
      <c r="BI137" s="161">
        <f t="shared" si="13"/>
        <v>0</v>
      </c>
      <c r="BJ137" s="13" t="s">
        <v>112</v>
      </c>
      <c r="BK137" s="161">
        <f t="shared" si="14"/>
        <v>0</v>
      </c>
      <c r="BL137" s="13" t="s">
        <v>141</v>
      </c>
      <c r="BM137" s="160" t="s">
        <v>651</v>
      </c>
    </row>
    <row r="138" spans="2:65" s="1" customFormat="1" ht="24.2" customHeight="1" x14ac:dyDescent="0.2">
      <c r="B138" s="28"/>
      <c r="C138" s="149" t="s">
        <v>141</v>
      </c>
      <c r="D138" s="149" t="s">
        <v>137</v>
      </c>
      <c r="E138" s="150" t="s">
        <v>302</v>
      </c>
      <c r="F138" s="151" t="s">
        <v>303</v>
      </c>
      <c r="G138" s="152" t="s">
        <v>151</v>
      </c>
      <c r="H138" s="153">
        <v>22.68</v>
      </c>
      <c r="I138" s="154"/>
      <c r="J138" s="155">
        <f t="shared" si="5"/>
        <v>0</v>
      </c>
      <c r="K138" s="156"/>
      <c r="L138" s="28"/>
      <c r="M138" s="157" t="s">
        <v>1</v>
      </c>
      <c r="N138" s="119" t="s">
        <v>40</v>
      </c>
      <c r="P138" s="158">
        <f t="shared" si="6"/>
        <v>0</v>
      </c>
      <c r="Q138" s="158">
        <v>0</v>
      </c>
      <c r="R138" s="158">
        <f t="shared" si="7"/>
        <v>0</v>
      </c>
      <c r="S138" s="158">
        <v>0</v>
      </c>
      <c r="T138" s="159">
        <f t="shared" si="8"/>
        <v>0</v>
      </c>
      <c r="AR138" s="160" t="s">
        <v>141</v>
      </c>
      <c r="AT138" s="160" t="s">
        <v>137</v>
      </c>
      <c r="AU138" s="160" t="s">
        <v>112</v>
      </c>
      <c r="AY138" s="13" t="s">
        <v>134</v>
      </c>
      <c r="BE138" s="161">
        <f t="shared" si="9"/>
        <v>0</v>
      </c>
      <c r="BF138" s="161">
        <f t="shared" si="10"/>
        <v>0</v>
      </c>
      <c r="BG138" s="161">
        <f t="shared" si="11"/>
        <v>0</v>
      </c>
      <c r="BH138" s="161">
        <f t="shared" si="12"/>
        <v>0</v>
      </c>
      <c r="BI138" s="161">
        <f t="shared" si="13"/>
        <v>0</v>
      </c>
      <c r="BJ138" s="13" t="s">
        <v>112</v>
      </c>
      <c r="BK138" s="161">
        <f t="shared" si="14"/>
        <v>0</v>
      </c>
      <c r="BL138" s="13" t="s">
        <v>141</v>
      </c>
      <c r="BM138" s="160" t="s">
        <v>652</v>
      </c>
    </row>
    <row r="139" spans="2:65" s="1" customFormat="1" ht="24.2" customHeight="1" x14ac:dyDescent="0.2">
      <c r="B139" s="28"/>
      <c r="C139" s="149" t="s">
        <v>161</v>
      </c>
      <c r="D139" s="149" t="s">
        <v>137</v>
      </c>
      <c r="E139" s="150" t="s">
        <v>306</v>
      </c>
      <c r="F139" s="151" t="s">
        <v>307</v>
      </c>
      <c r="G139" s="152" t="s">
        <v>151</v>
      </c>
      <c r="H139" s="153">
        <v>0.94499999999999995</v>
      </c>
      <c r="I139" s="154"/>
      <c r="J139" s="155">
        <f t="shared" si="5"/>
        <v>0</v>
      </c>
      <c r="K139" s="156"/>
      <c r="L139" s="28"/>
      <c r="M139" s="157" t="s">
        <v>1</v>
      </c>
      <c r="N139" s="119" t="s">
        <v>40</v>
      </c>
      <c r="P139" s="158">
        <f t="shared" si="6"/>
        <v>0</v>
      </c>
      <c r="Q139" s="158">
        <v>0</v>
      </c>
      <c r="R139" s="158">
        <f t="shared" si="7"/>
        <v>0</v>
      </c>
      <c r="S139" s="158">
        <v>0</v>
      </c>
      <c r="T139" s="159">
        <f t="shared" si="8"/>
        <v>0</v>
      </c>
      <c r="AR139" s="160" t="s">
        <v>141</v>
      </c>
      <c r="AT139" s="160" t="s">
        <v>137</v>
      </c>
      <c r="AU139" s="160" t="s">
        <v>112</v>
      </c>
      <c r="AY139" s="13" t="s">
        <v>134</v>
      </c>
      <c r="BE139" s="161">
        <f t="shared" si="9"/>
        <v>0</v>
      </c>
      <c r="BF139" s="161">
        <f t="shared" si="10"/>
        <v>0</v>
      </c>
      <c r="BG139" s="161">
        <f t="shared" si="11"/>
        <v>0</v>
      </c>
      <c r="BH139" s="161">
        <f t="shared" si="12"/>
        <v>0</v>
      </c>
      <c r="BI139" s="161">
        <f t="shared" si="13"/>
        <v>0</v>
      </c>
      <c r="BJ139" s="13" t="s">
        <v>112</v>
      </c>
      <c r="BK139" s="161">
        <f t="shared" si="14"/>
        <v>0</v>
      </c>
      <c r="BL139" s="13" t="s">
        <v>141</v>
      </c>
      <c r="BM139" s="160" t="s">
        <v>653</v>
      </c>
    </row>
    <row r="140" spans="2:65" s="1" customFormat="1" ht="24.2" customHeight="1" x14ac:dyDescent="0.2">
      <c r="B140" s="28"/>
      <c r="C140" s="149" t="s">
        <v>165</v>
      </c>
      <c r="D140" s="149" t="s">
        <v>137</v>
      </c>
      <c r="E140" s="150" t="s">
        <v>310</v>
      </c>
      <c r="F140" s="151" t="s">
        <v>311</v>
      </c>
      <c r="G140" s="152" t="s">
        <v>151</v>
      </c>
      <c r="H140" s="153">
        <v>3.78</v>
      </c>
      <c r="I140" s="154"/>
      <c r="J140" s="155">
        <f t="shared" si="5"/>
        <v>0</v>
      </c>
      <c r="K140" s="156"/>
      <c r="L140" s="28"/>
      <c r="M140" s="157" t="s">
        <v>1</v>
      </c>
      <c r="N140" s="119" t="s">
        <v>40</v>
      </c>
      <c r="P140" s="158">
        <f t="shared" si="6"/>
        <v>0</v>
      </c>
      <c r="Q140" s="158">
        <v>0</v>
      </c>
      <c r="R140" s="158">
        <f t="shared" si="7"/>
        <v>0</v>
      </c>
      <c r="S140" s="158">
        <v>0</v>
      </c>
      <c r="T140" s="159">
        <f t="shared" si="8"/>
        <v>0</v>
      </c>
      <c r="AR140" s="160" t="s">
        <v>141</v>
      </c>
      <c r="AT140" s="160" t="s">
        <v>137</v>
      </c>
      <c r="AU140" s="160" t="s">
        <v>112</v>
      </c>
      <c r="AY140" s="13" t="s">
        <v>134</v>
      </c>
      <c r="BE140" s="161">
        <f t="shared" si="9"/>
        <v>0</v>
      </c>
      <c r="BF140" s="161">
        <f t="shared" si="10"/>
        <v>0</v>
      </c>
      <c r="BG140" s="161">
        <f t="shared" si="11"/>
        <v>0</v>
      </c>
      <c r="BH140" s="161">
        <f t="shared" si="12"/>
        <v>0</v>
      </c>
      <c r="BI140" s="161">
        <f t="shared" si="13"/>
        <v>0</v>
      </c>
      <c r="BJ140" s="13" t="s">
        <v>112</v>
      </c>
      <c r="BK140" s="161">
        <f t="shared" si="14"/>
        <v>0</v>
      </c>
      <c r="BL140" s="13" t="s">
        <v>141</v>
      </c>
      <c r="BM140" s="160" t="s">
        <v>654</v>
      </c>
    </row>
    <row r="141" spans="2:65" s="1" customFormat="1" ht="24.2" customHeight="1" x14ac:dyDescent="0.2">
      <c r="B141" s="28"/>
      <c r="C141" s="149" t="s">
        <v>169</v>
      </c>
      <c r="D141" s="149" t="s">
        <v>137</v>
      </c>
      <c r="E141" s="150" t="s">
        <v>655</v>
      </c>
      <c r="F141" s="151" t="s">
        <v>656</v>
      </c>
      <c r="G141" s="152" t="s">
        <v>151</v>
      </c>
      <c r="H141" s="153">
        <v>0.94499999999999995</v>
      </c>
      <c r="I141" s="154"/>
      <c r="J141" s="155">
        <f t="shared" si="5"/>
        <v>0</v>
      </c>
      <c r="K141" s="156"/>
      <c r="L141" s="28"/>
      <c r="M141" s="157" t="s">
        <v>1</v>
      </c>
      <c r="N141" s="119" t="s">
        <v>40</v>
      </c>
      <c r="P141" s="158">
        <f t="shared" si="6"/>
        <v>0</v>
      </c>
      <c r="Q141" s="158">
        <v>0</v>
      </c>
      <c r="R141" s="158">
        <f t="shared" si="7"/>
        <v>0</v>
      </c>
      <c r="S141" s="158">
        <v>0</v>
      </c>
      <c r="T141" s="159">
        <f t="shared" si="8"/>
        <v>0</v>
      </c>
      <c r="AR141" s="160" t="s">
        <v>141</v>
      </c>
      <c r="AT141" s="160" t="s">
        <v>137</v>
      </c>
      <c r="AU141" s="160" t="s">
        <v>112</v>
      </c>
      <c r="AY141" s="13" t="s">
        <v>134</v>
      </c>
      <c r="BE141" s="161">
        <f t="shared" si="9"/>
        <v>0</v>
      </c>
      <c r="BF141" s="161">
        <f t="shared" si="10"/>
        <v>0</v>
      </c>
      <c r="BG141" s="161">
        <f t="shared" si="11"/>
        <v>0</v>
      </c>
      <c r="BH141" s="161">
        <f t="shared" si="12"/>
        <v>0</v>
      </c>
      <c r="BI141" s="161">
        <f t="shared" si="13"/>
        <v>0</v>
      </c>
      <c r="BJ141" s="13" t="s">
        <v>112</v>
      </c>
      <c r="BK141" s="161">
        <f t="shared" si="14"/>
        <v>0</v>
      </c>
      <c r="BL141" s="13" t="s">
        <v>141</v>
      </c>
      <c r="BM141" s="160" t="s">
        <v>657</v>
      </c>
    </row>
    <row r="142" spans="2:65" s="11" customFormat="1" ht="25.9" customHeight="1" x14ac:dyDescent="0.2">
      <c r="B142" s="138"/>
      <c r="D142" s="139" t="s">
        <v>73</v>
      </c>
      <c r="E142" s="140" t="s">
        <v>153</v>
      </c>
      <c r="F142" s="140" t="s">
        <v>154</v>
      </c>
      <c r="I142" s="141"/>
      <c r="J142" s="117">
        <f>BK142</f>
        <v>0</v>
      </c>
      <c r="L142" s="138"/>
      <c r="M142" s="142"/>
      <c r="P142" s="143">
        <f>P143+P166</f>
        <v>0</v>
      </c>
      <c r="R142" s="143">
        <f>R143+R166</f>
        <v>7.0244700000000021E-2</v>
      </c>
      <c r="T142" s="144">
        <f>T143+T166</f>
        <v>0</v>
      </c>
      <c r="AR142" s="139" t="s">
        <v>112</v>
      </c>
      <c r="AT142" s="145" t="s">
        <v>73</v>
      </c>
      <c r="AU142" s="145" t="s">
        <v>74</v>
      </c>
      <c r="AY142" s="139" t="s">
        <v>134</v>
      </c>
      <c r="BK142" s="146">
        <f>BK143+BK166</f>
        <v>0</v>
      </c>
    </row>
    <row r="143" spans="2:65" s="11" customFormat="1" ht="22.9" customHeight="1" x14ac:dyDescent="0.2">
      <c r="B143" s="138"/>
      <c r="D143" s="139" t="s">
        <v>73</v>
      </c>
      <c r="E143" s="147" t="s">
        <v>359</v>
      </c>
      <c r="F143" s="147" t="s">
        <v>360</v>
      </c>
      <c r="I143" s="141"/>
      <c r="J143" s="148">
        <f>BK143</f>
        <v>0</v>
      </c>
      <c r="L143" s="138"/>
      <c r="M143" s="142"/>
      <c r="P143" s="143">
        <f>SUM(P144:P165)</f>
        <v>0</v>
      </c>
      <c r="R143" s="143">
        <f>SUM(R144:R165)</f>
        <v>7.0068000000000019E-2</v>
      </c>
      <c r="T143" s="144">
        <f>SUM(T144:T165)</f>
        <v>0</v>
      </c>
      <c r="AR143" s="139" t="s">
        <v>112</v>
      </c>
      <c r="AT143" s="145" t="s">
        <v>73</v>
      </c>
      <c r="AU143" s="145" t="s">
        <v>82</v>
      </c>
      <c r="AY143" s="139" t="s">
        <v>134</v>
      </c>
      <c r="BK143" s="146">
        <f>SUM(BK144:BK165)</f>
        <v>0</v>
      </c>
    </row>
    <row r="144" spans="2:65" s="1" customFormat="1" ht="21.75" customHeight="1" x14ac:dyDescent="0.2">
      <c r="B144" s="28"/>
      <c r="C144" s="149" t="s">
        <v>173</v>
      </c>
      <c r="D144" s="149" t="s">
        <v>137</v>
      </c>
      <c r="E144" s="150" t="s">
        <v>658</v>
      </c>
      <c r="F144" s="151" t="s">
        <v>659</v>
      </c>
      <c r="G144" s="152" t="s">
        <v>187</v>
      </c>
      <c r="H144" s="153">
        <v>2</v>
      </c>
      <c r="I144" s="154"/>
      <c r="J144" s="155">
        <f t="shared" ref="J144:J165" si="15">ROUND(I144*H144,2)</f>
        <v>0</v>
      </c>
      <c r="K144" s="156"/>
      <c r="L144" s="28"/>
      <c r="M144" s="157" t="s">
        <v>1</v>
      </c>
      <c r="N144" s="119" t="s">
        <v>40</v>
      </c>
      <c r="P144" s="158">
        <f t="shared" ref="P144:P165" si="16">O144*H144</f>
        <v>0</v>
      </c>
      <c r="Q144" s="158">
        <v>1.4200000000000001E-4</v>
      </c>
      <c r="R144" s="158">
        <f t="shared" ref="R144:R165" si="17">Q144*H144</f>
        <v>2.8400000000000002E-4</v>
      </c>
      <c r="S144" s="158">
        <v>0</v>
      </c>
      <c r="T144" s="159">
        <f t="shared" ref="T144:T165" si="18">S144*H144</f>
        <v>0</v>
      </c>
      <c r="AR144" s="160" t="s">
        <v>159</v>
      </c>
      <c r="AT144" s="160" t="s">
        <v>137</v>
      </c>
      <c r="AU144" s="160" t="s">
        <v>112</v>
      </c>
      <c r="AY144" s="13" t="s">
        <v>134</v>
      </c>
      <c r="BE144" s="161">
        <f t="shared" ref="BE144:BE165" si="19">IF(N144="základná",J144,0)</f>
        <v>0</v>
      </c>
      <c r="BF144" s="161">
        <f t="shared" ref="BF144:BF165" si="20">IF(N144="znížená",J144,0)</f>
        <v>0</v>
      </c>
      <c r="BG144" s="161">
        <f t="shared" ref="BG144:BG165" si="21">IF(N144="zákl. prenesená",J144,0)</f>
        <v>0</v>
      </c>
      <c r="BH144" s="161">
        <f t="shared" ref="BH144:BH165" si="22">IF(N144="zníž. prenesená",J144,0)</f>
        <v>0</v>
      </c>
      <c r="BI144" s="161">
        <f t="shared" ref="BI144:BI165" si="23">IF(N144="nulová",J144,0)</f>
        <v>0</v>
      </c>
      <c r="BJ144" s="13" t="s">
        <v>112</v>
      </c>
      <c r="BK144" s="161">
        <f t="shared" ref="BK144:BK165" si="24">ROUND(I144*H144,2)</f>
        <v>0</v>
      </c>
      <c r="BL144" s="13" t="s">
        <v>159</v>
      </c>
      <c r="BM144" s="160" t="s">
        <v>660</v>
      </c>
    </row>
    <row r="145" spans="2:65" s="1" customFormat="1" ht="24.2" customHeight="1" x14ac:dyDescent="0.2">
      <c r="B145" s="28"/>
      <c r="C145" s="174" t="s">
        <v>135</v>
      </c>
      <c r="D145" s="174" t="s">
        <v>240</v>
      </c>
      <c r="E145" s="175" t="s">
        <v>661</v>
      </c>
      <c r="F145" s="176" t="s">
        <v>662</v>
      </c>
      <c r="G145" s="177" t="s">
        <v>320</v>
      </c>
      <c r="H145" s="178">
        <v>2</v>
      </c>
      <c r="I145" s="179"/>
      <c r="J145" s="180">
        <f t="shared" si="15"/>
        <v>0</v>
      </c>
      <c r="K145" s="181"/>
      <c r="L145" s="182"/>
      <c r="M145" s="183" t="s">
        <v>1</v>
      </c>
      <c r="N145" s="184" t="s">
        <v>40</v>
      </c>
      <c r="P145" s="158">
        <f t="shared" si="16"/>
        <v>0</v>
      </c>
      <c r="Q145" s="158">
        <v>1.34E-3</v>
      </c>
      <c r="R145" s="158">
        <f t="shared" si="17"/>
        <v>2.6800000000000001E-3</v>
      </c>
      <c r="S145" s="158">
        <v>0</v>
      </c>
      <c r="T145" s="159">
        <f t="shared" si="18"/>
        <v>0</v>
      </c>
      <c r="AR145" s="160" t="s">
        <v>322</v>
      </c>
      <c r="AT145" s="160" t="s">
        <v>240</v>
      </c>
      <c r="AU145" s="160" t="s">
        <v>112</v>
      </c>
      <c r="AY145" s="13" t="s">
        <v>134</v>
      </c>
      <c r="BE145" s="161">
        <f t="shared" si="19"/>
        <v>0</v>
      </c>
      <c r="BF145" s="161">
        <f t="shared" si="20"/>
        <v>0</v>
      </c>
      <c r="BG145" s="161">
        <f t="shared" si="21"/>
        <v>0</v>
      </c>
      <c r="BH145" s="161">
        <f t="shared" si="22"/>
        <v>0</v>
      </c>
      <c r="BI145" s="161">
        <f t="shared" si="23"/>
        <v>0</v>
      </c>
      <c r="BJ145" s="13" t="s">
        <v>112</v>
      </c>
      <c r="BK145" s="161">
        <f t="shared" si="24"/>
        <v>0</v>
      </c>
      <c r="BL145" s="13" t="s">
        <v>159</v>
      </c>
      <c r="BM145" s="160" t="s">
        <v>663</v>
      </c>
    </row>
    <row r="146" spans="2:65" s="1" customFormat="1" ht="21.75" customHeight="1" x14ac:dyDescent="0.2">
      <c r="B146" s="28"/>
      <c r="C146" s="149" t="s">
        <v>180</v>
      </c>
      <c r="D146" s="149" t="s">
        <v>137</v>
      </c>
      <c r="E146" s="150" t="s">
        <v>664</v>
      </c>
      <c r="F146" s="151" t="s">
        <v>665</v>
      </c>
      <c r="G146" s="152" t="s">
        <v>187</v>
      </c>
      <c r="H146" s="153">
        <v>15</v>
      </c>
      <c r="I146" s="154"/>
      <c r="J146" s="155">
        <f t="shared" si="15"/>
        <v>0</v>
      </c>
      <c r="K146" s="156"/>
      <c r="L146" s="28"/>
      <c r="M146" s="157" t="s">
        <v>1</v>
      </c>
      <c r="N146" s="119" t="s">
        <v>40</v>
      </c>
      <c r="P146" s="158">
        <f t="shared" si="16"/>
        <v>0</v>
      </c>
      <c r="Q146" s="158">
        <v>1.3080000000000001E-4</v>
      </c>
      <c r="R146" s="158">
        <f t="shared" si="17"/>
        <v>1.9620000000000002E-3</v>
      </c>
      <c r="S146" s="158">
        <v>0</v>
      </c>
      <c r="T146" s="159">
        <f t="shared" si="18"/>
        <v>0</v>
      </c>
      <c r="AR146" s="160" t="s">
        <v>159</v>
      </c>
      <c r="AT146" s="160" t="s">
        <v>137</v>
      </c>
      <c r="AU146" s="160" t="s">
        <v>112</v>
      </c>
      <c r="AY146" s="13" t="s">
        <v>134</v>
      </c>
      <c r="BE146" s="161">
        <f t="shared" si="19"/>
        <v>0</v>
      </c>
      <c r="BF146" s="161">
        <f t="shared" si="20"/>
        <v>0</v>
      </c>
      <c r="BG146" s="161">
        <f t="shared" si="21"/>
        <v>0</v>
      </c>
      <c r="BH146" s="161">
        <f t="shared" si="22"/>
        <v>0</v>
      </c>
      <c r="BI146" s="161">
        <f t="shared" si="23"/>
        <v>0</v>
      </c>
      <c r="BJ146" s="13" t="s">
        <v>112</v>
      </c>
      <c r="BK146" s="161">
        <f t="shared" si="24"/>
        <v>0</v>
      </c>
      <c r="BL146" s="13" t="s">
        <v>159</v>
      </c>
      <c r="BM146" s="160" t="s">
        <v>666</v>
      </c>
    </row>
    <row r="147" spans="2:65" s="1" customFormat="1" ht="24.2" customHeight="1" x14ac:dyDescent="0.2">
      <c r="B147" s="28"/>
      <c r="C147" s="174" t="s">
        <v>184</v>
      </c>
      <c r="D147" s="174" t="s">
        <v>240</v>
      </c>
      <c r="E147" s="175" t="s">
        <v>667</v>
      </c>
      <c r="F147" s="176" t="s">
        <v>668</v>
      </c>
      <c r="G147" s="177" t="s">
        <v>320</v>
      </c>
      <c r="H147" s="178">
        <v>15</v>
      </c>
      <c r="I147" s="179"/>
      <c r="J147" s="180">
        <f t="shared" si="15"/>
        <v>0</v>
      </c>
      <c r="K147" s="181"/>
      <c r="L147" s="182"/>
      <c r="M147" s="183" t="s">
        <v>1</v>
      </c>
      <c r="N147" s="184" t="s">
        <v>40</v>
      </c>
      <c r="P147" s="158">
        <f t="shared" si="16"/>
        <v>0</v>
      </c>
      <c r="Q147" s="158">
        <v>2.96E-3</v>
      </c>
      <c r="R147" s="158">
        <f t="shared" si="17"/>
        <v>4.4400000000000002E-2</v>
      </c>
      <c r="S147" s="158">
        <v>0</v>
      </c>
      <c r="T147" s="159">
        <f t="shared" si="18"/>
        <v>0</v>
      </c>
      <c r="AR147" s="160" t="s">
        <v>322</v>
      </c>
      <c r="AT147" s="160" t="s">
        <v>240</v>
      </c>
      <c r="AU147" s="160" t="s">
        <v>112</v>
      </c>
      <c r="AY147" s="13" t="s">
        <v>134</v>
      </c>
      <c r="BE147" s="161">
        <f t="shared" si="19"/>
        <v>0</v>
      </c>
      <c r="BF147" s="161">
        <f t="shared" si="20"/>
        <v>0</v>
      </c>
      <c r="BG147" s="161">
        <f t="shared" si="21"/>
        <v>0</v>
      </c>
      <c r="BH147" s="161">
        <f t="shared" si="22"/>
        <v>0</v>
      </c>
      <c r="BI147" s="161">
        <f t="shared" si="23"/>
        <v>0</v>
      </c>
      <c r="BJ147" s="13" t="s">
        <v>112</v>
      </c>
      <c r="BK147" s="161">
        <f t="shared" si="24"/>
        <v>0</v>
      </c>
      <c r="BL147" s="13" t="s">
        <v>159</v>
      </c>
      <c r="BM147" s="160" t="s">
        <v>669</v>
      </c>
    </row>
    <row r="148" spans="2:65" s="1" customFormat="1" ht="21.75" customHeight="1" x14ac:dyDescent="0.2">
      <c r="B148" s="28"/>
      <c r="C148" s="149" t="s">
        <v>189</v>
      </c>
      <c r="D148" s="149" t="s">
        <v>137</v>
      </c>
      <c r="E148" s="150" t="s">
        <v>670</v>
      </c>
      <c r="F148" s="151" t="s">
        <v>671</v>
      </c>
      <c r="G148" s="152" t="s">
        <v>320</v>
      </c>
      <c r="H148" s="153">
        <v>1</v>
      </c>
      <c r="I148" s="154"/>
      <c r="J148" s="155">
        <f t="shared" si="15"/>
        <v>0</v>
      </c>
      <c r="K148" s="156"/>
      <c r="L148" s="28"/>
      <c r="M148" s="157" t="s">
        <v>1</v>
      </c>
      <c r="N148" s="119" t="s">
        <v>40</v>
      </c>
      <c r="P148" s="158">
        <f t="shared" si="16"/>
        <v>0</v>
      </c>
      <c r="Q148" s="158">
        <v>1.4200000000000001E-4</v>
      </c>
      <c r="R148" s="158">
        <f t="shared" si="17"/>
        <v>1.4200000000000001E-4</v>
      </c>
      <c r="S148" s="158">
        <v>0</v>
      </c>
      <c r="T148" s="159">
        <f t="shared" si="18"/>
        <v>0</v>
      </c>
      <c r="AR148" s="160" t="s">
        <v>159</v>
      </c>
      <c r="AT148" s="160" t="s">
        <v>137</v>
      </c>
      <c r="AU148" s="160" t="s">
        <v>112</v>
      </c>
      <c r="AY148" s="13" t="s">
        <v>134</v>
      </c>
      <c r="BE148" s="161">
        <f t="shared" si="19"/>
        <v>0</v>
      </c>
      <c r="BF148" s="161">
        <f t="shared" si="20"/>
        <v>0</v>
      </c>
      <c r="BG148" s="161">
        <f t="shared" si="21"/>
        <v>0</v>
      </c>
      <c r="BH148" s="161">
        <f t="shared" si="22"/>
        <v>0</v>
      </c>
      <c r="BI148" s="161">
        <f t="shared" si="23"/>
        <v>0</v>
      </c>
      <c r="BJ148" s="13" t="s">
        <v>112</v>
      </c>
      <c r="BK148" s="161">
        <f t="shared" si="24"/>
        <v>0</v>
      </c>
      <c r="BL148" s="13" t="s">
        <v>159</v>
      </c>
      <c r="BM148" s="160" t="s">
        <v>672</v>
      </c>
    </row>
    <row r="149" spans="2:65" s="1" customFormat="1" ht="21.75" customHeight="1" x14ac:dyDescent="0.2">
      <c r="B149" s="28"/>
      <c r="C149" s="174" t="s">
        <v>249</v>
      </c>
      <c r="D149" s="174" t="s">
        <v>240</v>
      </c>
      <c r="E149" s="175" t="s">
        <v>673</v>
      </c>
      <c r="F149" s="176" t="s">
        <v>674</v>
      </c>
      <c r="G149" s="177" t="s">
        <v>320</v>
      </c>
      <c r="H149" s="178">
        <v>1</v>
      </c>
      <c r="I149" s="179"/>
      <c r="J149" s="180">
        <f t="shared" si="15"/>
        <v>0</v>
      </c>
      <c r="K149" s="181"/>
      <c r="L149" s="182"/>
      <c r="M149" s="183" t="s">
        <v>1</v>
      </c>
      <c r="N149" s="184" t="s">
        <v>40</v>
      </c>
      <c r="P149" s="158">
        <f t="shared" si="16"/>
        <v>0</v>
      </c>
      <c r="Q149" s="158">
        <v>2.2000000000000001E-4</v>
      </c>
      <c r="R149" s="158">
        <f t="shared" si="17"/>
        <v>2.2000000000000001E-4</v>
      </c>
      <c r="S149" s="158">
        <v>0</v>
      </c>
      <c r="T149" s="159">
        <f t="shared" si="18"/>
        <v>0</v>
      </c>
      <c r="AR149" s="160" t="s">
        <v>322</v>
      </c>
      <c r="AT149" s="160" t="s">
        <v>240</v>
      </c>
      <c r="AU149" s="160" t="s">
        <v>112</v>
      </c>
      <c r="AY149" s="13" t="s">
        <v>134</v>
      </c>
      <c r="BE149" s="161">
        <f t="shared" si="19"/>
        <v>0</v>
      </c>
      <c r="BF149" s="161">
        <f t="shared" si="20"/>
        <v>0</v>
      </c>
      <c r="BG149" s="161">
        <f t="shared" si="21"/>
        <v>0</v>
      </c>
      <c r="BH149" s="161">
        <f t="shared" si="22"/>
        <v>0</v>
      </c>
      <c r="BI149" s="161">
        <f t="shared" si="23"/>
        <v>0</v>
      </c>
      <c r="BJ149" s="13" t="s">
        <v>112</v>
      </c>
      <c r="BK149" s="161">
        <f t="shared" si="24"/>
        <v>0</v>
      </c>
      <c r="BL149" s="13" t="s">
        <v>159</v>
      </c>
      <c r="BM149" s="160" t="s">
        <v>675</v>
      </c>
    </row>
    <row r="150" spans="2:65" s="1" customFormat="1" ht="21.75" customHeight="1" x14ac:dyDescent="0.2">
      <c r="B150" s="28"/>
      <c r="C150" s="149" t="s">
        <v>251</v>
      </c>
      <c r="D150" s="149" t="s">
        <v>137</v>
      </c>
      <c r="E150" s="150" t="s">
        <v>676</v>
      </c>
      <c r="F150" s="151" t="s">
        <v>677</v>
      </c>
      <c r="G150" s="152" t="s">
        <v>320</v>
      </c>
      <c r="H150" s="153">
        <v>2</v>
      </c>
      <c r="I150" s="154"/>
      <c r="J150" s="155">
        <f t="shared" si="15"/>
        <v>0</v>
      </c>
      <c r="K150" s="156"/>
      <c r="L150" s="28"/>
      <c r="M150" s="157" t="s">
        <v>1</v>
      </c>
      <c r="N150" s="119" t="s">
        <v>40</v>
      </c>
      <c r="P150" s="158">
        <f t="shared" si="16"/>
        <v>0</v>
      </c>
      <c r="Q150" s="158">
        <v>1E-4</v>
      </c>
      <c r="R150" s="158">
        <f t="shared" si="17"/>
        <v>2.0000000000000001E-4</v>
      </c>
      <c r="S150" s="158">
        <v>0</v>
      </c>
      <c r="T150" s="159">
        <f t="shared" si="18"/>
        <v>0</v>
      </c>
      <c r="AR150" s="160" t="s">
        <v>159</v>
      </c>
      <c r="AT150" s="160" t="s">
        <v>137</v>
      </c>
      <c r="AU150" s="160" t="s">
        <v>112</v>
      </c>
      <c r="AY150" s="13" t="s">
        <v>134</v>
      </c>
      <c r="BE150" s="161">
        <f t="shared" si="19"/>
        <v>0</v>
      </c>
      <c r="BF150" s="161">
        <f t="shared" si="20"/>
        <v>0</v>
      </c>
      <c r="BG150" s="161">
        <f t="shared" si="21"/>
        <v>0</v>
      </c>
      <c r="BH150" s="161">
        <f t="shared" si="22"/>
        <v>0</v>
      </c>
      <c r="BI150" s="161">
        <f t="shared" si="23"/>
        <v>0</v>
      </c>
      <c r="BJ150" s="13" t="s">
        <v>112</v>
      </c>
      <c r="BK150" s="161">
        <f t="shared" si="24"/>
        <v>0</v>
      </c>
      <c r="BL150" s="13" t="s">
        <v>159</v>
      </c>
      <c r="BM150" s="160" t="s">
        <v>678</v>
      </c>
    </row>
    <row r="151" spans="2:65" s="1" customFormat="1" ht="21.75" customHeight="1" x14ac:dyDescent="0.2">
      <c r="B151" s="28"/>
      <c r="C151" s="174" t="s">
        <v>255</v>
      </c>
      <c r="D151" s="174" t="s">
        <v>240</v>
      </c>
      <c r="E151" s="175" t="s">
        <v>679</v>
      </c>
      <c r="F151" s="176" t="s">
        <v>680</v>
      </c>
      <c r="G151" s="177" t="s">
        <v>320</v>
      </c>
      <c r="H151" s="178">
        <v>2</v>
      </c>
      <c r="I151" s="179"/>
      <c r="J151" s="180">
        <f t="shared" si="15"/>
        <v>0</v>
      </c>
      <c r="K151" s="181"/>
      <c r="L151" s="182"/>
      <c r="M151" s="183" t="s">
        <v>1</v>
      </c>
      <c r="N151" s="184" t="s">
        <v>40</v>
      </c>
      <c r="P151" s="158">
        <f t="shared" si="16"/>
        <v>0</v>
      </c>
      <c r="Q151" s="158">
        <v>5.6999999999999998E-4</v>
      </c>
      <c r="R151" s="158">
        <f t="shared" si="17"/>
        <v>1.14E-3</v>
      </c>
      <c r="S151" s="158">
        <v>0</v>
      </c>
      <c r="T151" s="159">
        <f t="shared" si="18"/>
        <v>0</v>
      </c>
      <c r="AR151" s="160" t="s">
        <v>322</v>
      </c>
      <c r="AT151" s="160" t="s">
        <v>240</v>
      </c>
      <c r="AU151" s="160" t="s">
        <v>112</v>
      </c>
      <c r="AY151" s="13" t="s">
        <v>134</v>
      </c>
      <c r="BE151" s="161">
        <f t="shared" si="19"/>
        <v>0</v>
      </c>
      <c r="BF151" s="161">
        <f t="shared" si="20"/>
        <v>0</v>
      </c>
      <c r="BG151" s="161">
        <f t="shared" si="21"/>
        <v>0</v>
      </c>
      <c r="BH151" s="161">
        <f t="shared" si="22"/>
        <v>0</v>
      </c>
      <c r="BI151" s="161">
        <f t="shared" si="23"/>
        <v>0</v>
      </c>
      <c r="BJ151" s="13" t="s">
        <v>112</v>
      </c>
      <c r="BK151" s="161">
        <f t="shared" si="24"/>
        <v>0</v>
      </c>
      <c r="BL151" s="13" t="s">
        <v>159</v>
      </c>
      <c r="BM151" s="160" t="s">
        <v>681</v>
      </c>
    </row>
    <row r="152" spans="2:65" s="1" customFormat="1" ht="16.5" customHeight="1" x14ac:dyDescent="0.2">
      <c r="B152" s="28"/>
      <c r="C152" s="149" t="s">
        <v>159</v>
      </c>
      <c r="D152" s="149" t="s">
        <v>137</v>
      </c>
      <c r="E152" s="150" t="s">
        <v>682</v>
      </c>
      <c r="F152" s="151" t="s">
        <v>683</v>
      </c>
      <c r="G152" s="152" t="s">
        <v>320</v>
      </c>
      <c r="H152" s="153">
        <v>1</v>
      </c>
      <c r="I152" s="154"/>
      <c r="J152" s="155">
        <f t="shared" si="15"/>
        <v>0</v>
      </c>
      <c r="K152" s="156"/>
      <c r="L152" s="28"/>
      <c r="M152" s="157" t="s">
        <v>1</v>
      </c>
      <c r="N152" s="119" t="s">
        <v>40</v>
      </c>
      <c r="P152" s="158">
        <f t="shared" si="16"/>
        <v>0</v>
      </c>
      <c r="Q152" s="158">
        <v>2.04E-4</v>
      </c>
      <c r="R152" s="158">
        <f t="shared" si="17"/>
        <v>2.04E-4</v>
      </c>
      <c r="S152" s="158">
        <v>0</v>
      </c>
      <c r="T152" s="159">
        <f t="shared" si="18"/>
        <v>0</v>
      </c>
      <c r="AR152" s="160" t="s">
        <v>159</v>
      </c>
      <c r="AT152" s="160" t="s">
        <v>137</v>
      </c>
      <c r="AU152" s="160" t="s">
        <v>112</v>
      </c>
      <c r="AY152" s="13" t="s">
        <v>134</v>
      </c>
      <c r="BE152" s="161">
        <f t="shared" si="19"/>
        <v>0</v>
      </c>
      <c r="BF152" s="161">
        <f t="shared" si="20"/>
        <v>0</v>
      </c>
      <c r="BG152" s="161">
        <f t="shared" si="21"/>
        <v>0</v>
      </c>
      <c r="BH152" s="161">
        <f t="shared" si="22"/>
        <v>0</v>
      </c>
      <c r="BI152" s="161">
        <f t="shared" si="23"/>
        <v>0</v>
      </c>
      <c r="BJ152" s="13" t="s">
        <v>112</v>
      </c>
      <c r="BK152" s="161">
        <f t="shared" si="24"/>
        <v>0</v>
      </c>
      <c r="BL152" s="13" t="s">
        <v>159</v>
      </c>
      <c r="BM152" s="160" t="s">
        <v>684</v>
      </c>
    </row>
    <row r="153" spans="2:65" s="1" customFormat="1" ht="16.5" customHeight="1" x14ac:dyDescent="0.2">
      <c r="B153" s="28"/>
      <c r="C153" s="174" t="s">
        <v>262</v>
      </c>
      <c r="D153" s="174" t="s">
        <v>240</v>
      </c>
      <c r="E153" s="175" t="s">
        <v>685</v>
      </c>
      <c r="F153" s="176" t="s">
        <v>686</v>
      </c>
      <c r="G153" s="177" t="s">
        <v>320</v>
      </c>
      <c r="H153" s="178">
        <v>1</v>
      </c>
      <c r="I153" s="179"/>
      <c r="J153" s="180">
        <f t="shared" si="15"/>
        <v>0</v>
      </c>
      <c r="K153" s="181"/>
      <c r="L153" s="182"/>
      <c r="M153" s="183" t="s">
        <v>1</v>
      </c>
      <c r="N153" s="184" t="s">
        <v>40</v>
      </c>
      <c r="P153" s="158">
        <f t="shared" si="16"/>
        <v>0</v>
      </c>
      <c r="Q153" s="158">
        <v>5.9999999999999995E-4</v>
      </c>
      <c r="R153" s="158">
        <f t="shared" si="17"/>
        <v>5.9999999999999995E-4</v>
      </c>
      <c r="S153" s="158">
        <v>0</v>
      </c>
      <c r="T153" s="159">
        <f t="shared" si="18"/>
        <v>0</v>
      </c>
      <c r="AR153" s="160" t="s">
        <v>322</v>
      </c>
      <c r="AT153" s="160" t="s">
        <v>240</v>
      </c>
      <c r="AU153" s="160" t="s">
        <v>112</v>
      </c>
      <c r="AY153" s="13" t="s">
        <v>134</v>
      </c>
      <c r="BE153" s="161">
        <f t="shared" si="19"/>
        <v>0</v>
      </c>
      <c r="BF153" s="161">
        <f t="shared" si="20"/>
        <v>0</v>
      </c>
      <c r="BG153" s="161">
        <f t="shared" si="21"/>
        <v>0</v>
      </c>
      <c r="BH153" s="161">
        <f t="shared" si="22"/>
        <v>0</v>
      </c>
      <c r="BI153" s="161">
        <f t="shared" si="23"/>
        <v>0</v>
      </c>
      <c r="BJ153" s="13" t="s">
        <v>112</v>
      </c>
      <c r="BK153" s="161">
        <f t="shared" si="24"/>
        <v>0</v>
      </c>
      <c r="BL153" s="13" t="s">
        <v>159</v>
      </c>
      <c r="BM153" s="160" t="s">
        <v>687</v>
      </c>
    </row>
    <row r="154" spans="2:65" s="1" customFormat="1" ht="16.5" customHeight="1" x14ac:dyDescent="0.2">
      <c r="B154" s="28"/>
      <c r="C154" s="149" t="s">
        <v>266</v>
      </c>
      <c r="D154" s="149" t="s">
        <v>137</v>
      </c>
      <c r="E154" s="150" t="s">
        <v>688</v>
      </c>
      <c r="F154" s="151" t="s">
        <v>689</v>
      </c>
      <c r="G154" s="152" t="s">
        <v>320</v>
      </c>
      <c r="H154" s="153">
        <v>2</v>
      </c>
      <c r="I154" s="154"/>
      <c r="J154" s="155">
        <f t="shared" si="15"/>
        <v>0</v>
      </c>
      <c r="K154" s="156"/>
      <c r="L154" s="28"/>
      <c r="M154" s="157" t="s">
        <v>1</v>
      </c>
      <c r="N154" s="119" t="s">
        <v>40</v>
      </c>
      <c r="P154" s="158">
        <f t="shared" si="16"/>
        <v>0</v>
      </c>
      <c r="Q154" s="158">
        <v>2.6800000000000001E-4</v>
      </c>
      <c r="R154" s="158">
        <f t="shared" si="17"/>
        <v>5.3600000000000002E-4</v>
      </c>
      <c r="S154" s="158">
        <v>0</v>
      </c>
      <c r="T154" s="159">
        <f t="shared" si="18"/>
        <v>0</v>
      </c>
      <c r="AR154" s="160" t="s">
        <v>159</v>
      </c>
      <c r="AT154" s="160" t="s">
        <v>137</v>
      </c>
      <c r="AU154" s="160" t="s">
        <v>112</v>
      </c>
      <c r="AY154" s="13" t="s">
        <v>134</v>
      </c>
      <c r="BE154" s="161">
        <f t="shared" si="19"/>
        <v>0</v>
      </c>
      <c r="BF154" s="161">
        <f t="shared" si="20"/>
        <v>0</v>
      </c>
      <c r="BG154" s="161">
        <f t="shared" si="21"/>
        <v>0</v>
      </c>
      <c r="BH154" s="161">
        <f t="shared" si="22"/>
        <v>0</v>
      </c>
      <c r="BI154" s="161">
        <f t="shared" si="23"/>
        <v>0</v>
      </c>
      <c r="BJ154" s="13" t="s">
        <v>112</v>
      </c>
      <c r="BK154" s="161">
        <f t="shared" si="24"/>
        <v>0</v>
      </c>
      <c r="BL154" s="13" t="s">
        <v>159</v>
      </c>
      <c r="BM154" s="160" t="s">
        <v>690</v>
      </c>
    </row>
    <row r="155" spans="2:65" s="1" customFormat="1" ht="24.2" customHeight="1" x14ac:dyDescent="0.2">
      <c r="B155" s="28"/>
      <c r="C155" s="174" t="s">
        <v>270</v>
      </c>
      <c r="D155" s="174" t="s">
        <v>240</v>
      </c>
      <c r="E155" s="175" t="s">
        <v>691</v>
      </c>
      <c r="F155" s="176" t="s">
        <v>692</v>
      </c>
      <c r="G155" s="177" t="s">
        <v>320</v>
      </c>
      <c r="H155" s="178">
        <v>2</v>
      </c>
      <c r="I155" s="179"/>
      <c r="J155" s="180">
        <f t="shared" si="15"/>
        <v>0</v>
      </c>
      <c r="K155" s="181"/>
      <c r="L155" s="182"/>
      <c r="M155" s="183" t="s">
        <v>1</v>
      </c>
      <c r="N155" s="184" t="s">
        <v>40</v>
      </c>
      <c r="P155" s="158">
        <f t="shared" si="16"/>
        <v>0</v>
      </c>
      <c r="Q155" s="158">
        <v>6.9999999999999999E-4</v>
      </c>
      <c r="R155" s="158">
        <f t="shared" si="17"/>
        <v>1.4E-3</v>
      </c>
      <c r="S155" s="158">
        <v>0</v>
      </c>
      <c r="T155" s="159">
        <f t="shared" si="18"/>
        <v>0</v>
      </c>
      <c r="AR155" s="160" t="s">
        <v>322</v>
      </c>
      <c r="AT155" s="160" t="s">
        <v>240</v>
      </c>
      <c r="AU155" s="160" t="s">
        <v>112</v>
      </c>
      <c r="AY155" s="13" t="s">
        <v>134</v>
      </c>
      <c r="BE155" s="161">
        <f t="shared" si="19"/>
        <v>0</v>
      </c>
      <c r="BF155" s="161">
        <f t="shared" si="20"/>
        <v>0</v>
      </c>
      <c r="BG155" s="161">
        <f t="shared" si="21"/>
        <v>0</v>
      </c>
      <c r="BH155" s="161">
        <f t="shared" si="22"/>
        <v>0</v>
      </c>
      <c r="BI155" s="161">
        <f t="shared" si="23"/>
        <v>0</v>
      </c>
      <c r="BJ155" s="13" t="s">
        <v>112</v>
      </c>
      <c r="BK155" s="161">
        <f t="shared" si="24"/>
        <v>0</v>
      </c>
      <c r="BL155" s="13" t="s">
        <v>159</v>
      </c>
      <c r="BM155" s="160" t="s">
        <v>693</v>
      </c>
    </row>
    <row r="156" spans="2:65" s="1" customFormat="1" ht="21.75" customHeight="1" x14ac:dyDescent="0.2">
      <c r="B156" s="28"/>
      <c r="C156" s="149" t="s">
        <v>274</v>
      </c>
      <c r="D156" s="149" t="s">
        <v>137</v>
      </c>
      <c r="E156" s="150" t="s">
        <v>694</v>
      </c>
      <c r="F156" s="151" t="s">
        <v>695</v>
      </c>
      <c r="G156" s="152" t="s">
        <v>320</v>
      </c>
      <c r="H156" s="153">
        <v>2</v>
      </c>
      <c r="I156" s="154"/>
      <c r="J156" s="155">
        <f t="shared" si="15"/>
        <v>0</v>
      </c>
      <c r="K156" s="156"/>
      <c r="L156" s="28"/>
      <c r="M156" s="157" t="s">
        <v>1</v>
      </c>
      <c r="N156" s="119" t="s">
        <v>40</v>
      </c>
      <c r="P156" s="158">
        <f t="shared" si="16"/>
        <v>0</v>
      </c>
      <c r="Q156" s="158">
        <v>2.6800000000000001E-4</v>
      </c>
      <c r="R156" s="158">
        <f t="shared" si="17"/>
        <v>5.3600000000000002E-4</v>
      </c>
      <c r="S156" s="158">
        <v>0</v>
      </c>
      <c r="T156" s="159">
        <f t="shared" si="18"/>
        <v>0</v>
      </c>
      <c r="AR156" s="160" t="s">
        <v>159</v>
      </c>
      <c r="AT156" s="160" t="s">
        <v>137</v>
      </c>
      <c r="AU156" s="160" t="s">
        <v>112</v>
      </c>
      <c r="AY156" s="13" t="s">
        <v>134</v>
      </c>
      <c r="BE156" s="161">
        <f t="shared" si="19"/>
        <v>0</v>
      </c>
      <c r="BF156" s="161">
        <f t="shared" si="20"/>
        <v>0</v>
      </c>
      <c r="BG156" s="161">
        <f t="shared" si="21"/>
        <v>0</v>
      </c>
      <c r="BH156" s="161">
        <f t="shared" si="22"/>
        <v>0</v>
      </c>
      <c r="BI156" s="161">
        <f t="shared" si="23"/>
        <v>0</v>
      </c>
      <c r="BJ156" s="13" t="s">
        <v>112</v>
      </c>
      <c r="BK156" s="161">
        <f t="shared" si="24"/>
        <v>0</v>
      </c>
      <c r="BL156" s="13" t="s">
        <v>159</v>
      </c>
      <c r="BM156" s="160" t="s">
        <v>696</v>
      </c>
    </row>
    <row r="157" spans="2:65" s="1" customFormat="1" ht="24.2" customHeight="1" x14ac:dyDescent="0.2">
      <c r="B157" s="28"/>
      <c r="C157" s="174" t="s">
        <v>278</v>
      </c>
      <c r="D157" s="174" t="s">
        <v>240</v>
      </c>
      <c r="E157" s="175" t="s">
        <v>697</v>
      </c>
      <c r="F157" s="176" t="s">
        <v>698</v>
      </c>
      <c r="G157" s="177" t="s">
        <v>320</v>
      </c>
      <c r="H157" s="178">
        <v>1</v>
      </c>
      <c r="I157" s="179"/>
      <c r="J157" s="180">
        <f t="shared" si="15"/>
        <v>0</v>
      </c>
      <c r="K157" s="181"/>
      <c r="L157" s="182"/>
      <c r="M157" s="183" t="s">
        <v>1</v>
      </c>
      <c r="N157" s="184" t="s">
        <v>40</v>
      </c>
      <c r="P157" s="158">
        <f t="shared" si="16"/>
        <v>0</v>
      </c>
      <c r="Q157" s="158">
        <v>1.1000000000000001E-3</v>
      </c>
      <c r="R157" s="158">
        <f t="shared" si="17"/>
        <v>1.1000000000000001E-3</v>
      </c>
      <c r="S157" s="158">
        <v>0</v>
      </c>
      <c r="T157" s="159">
        <f t="shared" si="18"/>
        <v>0</v>
      </c>
      <c r="AR157" s="160" t="s">
        <v>322</v>
      </c>
      <c r="AT157" s="160" t="s">
        <v>240</v>
      </c>
      <c r="AU157" s="160" t="s">
        <v>112</v>
      </c>
      <c r="AY157" s="13" t="s">
        <v>134</v>
      </c>
      <c r="BE157" s="161">
        <f t="shared" si="19"/>
        <v>0</v>
      </c>
      <c r="BF157" s="161">
        <f t="shared" si="20"/>
        <v>0</v>
      </c>
      <c r="BG157" s="161">
        <f t="shared" si="21"/>
        <v>0</v>
      </c>
      <c r="BH157" s="161">
        <f t="shared" si="22"/>
        <v>0</v>
      </c>
      <c r="BI157" s="161">
        <f t="shared" si="23"/>
        <v>0</v>
      </c>
      <c r="BJ157" s="13" t="s">
        <v>112</v>
      </c>
      <c r="BK157" s="161">
        <f t="shared" si="24"/>
        <v>0</v>
      </c>
      <c r="BL157" s="13" t="s">
        <v>159</v>
      </c>
      <c r="BM157" s="160" t="s">
        <v>699</v>
      </c>
    </row>
    <row r="158" spans="2:65" s="1" customFormat="1" ht="24.2" customHeight="1" x14ac:dyDescent="0.2">
      <c r="B158" s="28"/>
      <c r="C158" s="174" t="s">
        <v>282</v>
      </c>
      <c r="D158" s="174" t="s">
        <v>240</v>
      </c>
      <c r="E158" s="175" t="s">
        <v>700</v>
      </c>
      <c r="F158" s="176" t="s">
        <v>701</v>
      </c>
      <c r="G158" s="177" t="s">
        <v>320</v>
      </c>
      <c r="H158" s="178">
        <v>1</v>
      </c>
      <c r="I158" s="179"/>
      <c r="J158" s="180">
        <f t="shared" si="15"/>
        <v>0</v>
      </c>
      <c r="K158" s="181"/>
      <c r="L158" s="182"/>
      <c r="M158" s="183" t="s">
        <v>1</v>
      </c>
      <c r="N158" s="184" t="s">
        <v>40</v>
      </c>
      <c r="P158" s="158">
        <f t="shared" si="16"/>
        <v>0</v>
      </c>
      <c r="Q158" s="158">
        <v>1E-3</v>
      </c>
      <c r="R158" s="158">
        <f t="shared" si="17"/>
        <v>1E-3</v>
      </c>
      <c r="S158" s="158">
        <v>0</v>
      </c>
      <c r="T158" s="159">
        <f t="shared" si="18"/>
        <v>0</v>
      </c>
      <c r="AR158" s="160" t="s">
        <v>322</v>
      </c>
      <c r="AT158" s="160" t="s">
        <v>240</v>
      </c>
      <c r="AU158" s="160" t="s">
        <v>112</v>
      </c>
      <c r="AY158" s="13" t="s">
        <v>134</v>
      </c>
      <c r="BE158" s="161">
        <f t="shared" si="19"/>
        <v>0</v>
      </c>
      <c r="BF158" s="161">
        <f t="shared" si="20"/>
        <v>0</v>
      </c>
      <c r="BG158" s="161">
        <f t="shared" si="21"/>
        <v>0</v>
      </c>
      <c r="BH158" s="161">
        <f t="shared" si="22"/>
        <v>0</v>
      </c>
      <c r="BI158" s="161">
        <f t="shared" si="23"/>
        <v>0</v>
      </c>
      <c r="BJ158" s="13" t="s">
        <v>112</v>
      </c>
      <c r="BK158" s="161">
        <f t="shared" si="24"/>
        <v>0</v>
      </c>
      <c r="BL158" s="13" t="s">
        <v>159</v>
      </c>
      <c r="BM158" s="160" t="s">
        <v>702</v>
      </c>
    </row>
    <row r="159" spans="2:65" s="1" customFormat="1" ht="24.2" customHeight="1" x14ac:dyDescent="0.2">
      <c r="B159" s="28"/>
      <c r="C159" s="149" t="s">
        <v>7</v>
      </c>
      <c r="D159" s="149" t="s">
        <v>137</v>
      </c>
      <c r="E159" s="150" t="s">
        <v>703</v>
      </c>
      <c r="F159" s="151" t="s">
        <v>704</v>
      </c>
      <c r="G159" s="152" t="s">
        <v>320</v>
      </c>
      <c r="H159" s="153">
        <v>3</v>
      </c>
      <c r="I159" s="154"/>
      <c r="J159" s="155">
        <f t="shared" si="15"/>
        <v>0</v>
      </c>
      <c r="K159" s="156"/>
      <c r="L159" s="28"/>
      <c r="M159" s="157" t="s">
        <v>1</v>
      </c>
      <c r="N159" s="119" t="s">
        <v>40</v>
      </c>
      <c r="P159" s="158">
        <f t="shared" si="16"/>
        <v>0</v>
      </c>
      <c r="Q159" s="158">
        <v>2.6800000000000001E-4</v>
      </c>
      <c r="R159" s="158">
        <f t="shared" si="17"/>
        <v>8.0400000000000003E-4</v>
      </c>
      <c r="S159" s="158">
        <v>0</v>
      </c>
      <c r="T159" s="159">
        <f t="shared" si="18"/>
        <v>0</v>
      </c>
      <c r="AR159" s="160" t="s">
        <v>159</v>
      </c>
      <c r="AT159" s="160" t="s">
        <v>137</v>
      </c>
      <c r="AU159" s="160" t="s">
        <v>112</v>
      </c>
      <c r="AY159" s="13" t="s">
        <v>134</v>
      </c>
      <c r="BE159" s="161">
        <f t="shared" si="19"/>
        <v>0</v>
      </c>
      <c r="BF159" s="161">
        <f t="shared" si="20"/>
        <v>0</v>
      </c>
      <c r="BG159" s="161">
        <f t="shared" si="21"/>
        <v>0</v>
      </c>
      <c r="BH159" s="161">
        <f t="shared" si="22"/>
        <v>0</v>
      </c>
      <c r="BI159" s="161">
        <f t="shared" si="23"/>
        <v>0</v>
      </c>
      <c r="BJ159" s="13" t="s">
        <v>112</v>
      </c>
      <c r="BK159" s="161">
        <f t="shared" si="24"/>
        <v>0</v>
      </c>
      <c r="BL159" s="13" t="s">
        <v>159</v>
      </c>
      <c r="BM159" s="160" t="s">
        <v>705</v>
      </c>
    </row>
    <row r="160" spans="2:65" s="1" customFormat="1" ht="24.2" customHeight="1" x14ac:dyDescent="0.2">
      <c r="B160" s="28"/>
      <c r="C160" s="174" t="s">
        <v>289</v>
      </c>
      <c r="D160" s="174" t="s">
        <v>240</v>
      </c>
      <c r="E160" s="175" t="s">
        <v>706</v>
      </c>
      <c r="F160" s="176" t="s">
        <v>707</v>
      </c>
      <c r="G160" s="177" t="s">
        <v>320</v>
      </c>
      <c r="H160" s="178">
        <v>3</v>
      </c>
      <c r="I160" s="179"/>
      <c r="J160" s="180">
        <f t="shared" si="15"/>
        <v>0</v>
      </c>
      <c r="K160" s="181"/>
      <c r="L160" s="182"/>
      <c r="M160" s="183" t="s">
        <v>1</v>
      </c>
      <c r="N160" s="184" t="s">
        <v>40</v>
      </c>
      <c r="P160" s="158">
        <f t="shared" si="16"/>
        <v>0</v>
      </c>
      <c r="Q160" s="158">
        <v>1.08E-3</v>
      </c>
      <c r="R160" s="158">
        <f t="shared" si="17"/>
        <v>3.2399999999999998E-3</v>
      </c>
      <c r="S160" s="158">
        <v>0</v>
      </c>
      <c r="T160" s="159">
        <f t="shared" si="18"/>
        <v>0</v>
      </c>
      <c r="AR160" s="160" t="s">
        <v>322</v>
      </c>
      <c r="AT160" s="160" t="s">
        <v>240</v>
      </c>
      <c r="AU160" s="160" t="s">
        <v>112</v>
      </c>
      <c r="AY160" s="13" t="s">
        <v>134</v>
      </c>
      <c r="BE160" s="161">
        <f t="shared" si="19"/>
        <v>0</v>
      </c>
      <c r="BF160" s="161">
        <f t="shared" si="20"/>
        <v>0</v>
      </c>
      <c r="BG160" s="161">
        <f t="shared" si="21"/>
        <v>0</v>
      </c>
      <c r="BH160" s="161">
        <f t="shared" si="22"/>
        <v>0</v>
      </c>
      <c r="BI160" s="161">
        <f t="shared" si="23"/>
        <v>0</v>
      </c>
      <c r="BJ160" s="13" t="s">
        <v>112</v>
      </c>
      <c r="BK160" s="161">
        <f t="shared" si="24"/>
        <v>0</v>
      </c>
      <c r="BL160" s="13" t="s">
        <v>159</v>
      </c>
      <c r="BM160" s="160" t="s">
        <v>708</v>
      </c>
    </row>
    <row r="161" spans="2:65" s="1" customFormat="1" ht="16.5" customHeight="1" x14ac:dyDescent="0.2">
      <c r="B161" s="28"/>
      <c r="C161" s="149" t="s">
        <v>293</v>
      </c>
      <c r="D161" s="149" t="s">
        <v>137</v>
      </c>
      <c r="E161" s="150" t="s">
        <v>709</v>
      </c>
      <c r="F161" s="151" t="s">
        <v>710</v>
      </c>
      <c r="G161" s="152" t="s">
        <v>320</v>
      </c>
      <c r="H161" s="153">
        <v>1</v>
      </c>
      <c r="I161" s="154"/>
      <c r="J161" s="155">
        <f t="shared" si="15"/>
        <v>0</v>
      </c>
      <c r="K161" s="156"/>
      <c r="L161" s="28"/>
      <c r="M161" s="157" t="s">
        <v>1</v>
      </c>
      <c r="N161" s="119" t="s">
        <v>40</v>
      </c>
      <c r="P161" s="158">
        <f t="shared" si="16"/>
        <v>0</v>
      </c>
      <c r="Q161" s="158">
        <v>2.04E-4</v>
      </c>
      <c r="R161" s="158">
        <f t="shared" si="17"/>
        <v>2.04E-4</v>
      </c>
      <c r="S161" s="158">
        <v>0</v>
      </c>
      <c r="T161" s="159">
        <f t="shared" si="18"/>
        <v>0</v>
      </c>
      <c r="AR161" s="160" t="s">
        <v>159</v>
      </c>
      <c r="AT161" s="160" t="s">
        <v>137</v>
      </c>
      <c r="AU161" s="160" t="s">
        <v>112</v>
      </c>
      <c r="AY161" s="13" t="s">
        <v>134</v>
      </c>
      <c r="BE161" s="161">
        <f t="shared" si="19"/>
        <v>0</v>
      </c>
      <c r="BF161" s="161">
        <f t="shared" si="20"/>
        <v>0</v>
      </c>
      <c r="BG161" s="161">
        <f t="shared" si="21"/>
        <v>0</v>
      </c>
      <c r="BH161" s="161">
        <f t="shared" si="22"/>
        <v>0</v>
      </c>
      <c r="BI161" s="161">
        <f t="shared" si="23"/>
        <v>0</v>
      </c>
      <c r="BJ161" s="13" t="s">
        <v>112</v>
      </c>
      <c r="BK161" s="161">
        <f t="shared" si="24"/>
        <v>0</v>
      </c>
      <c r="BL161" s="13" t="s">
        <v>159</v>
      </c>
      <c r="BM161" s="160" t="s">
        <v>711</v>
      </c>
    </row>
    <row r="162" spans="2:65" s="1" customFormat="1" ht="24.2" customHeight="1" x14ac:dyDescent="0.2">
      <c r="B162" s="28"/>
      <c r="C162" s="174" t="s">
        <v>297</v>
      </c>
      <c r="D162" s="174" t="s">
        <v>240</v>
      </c>
      <c r="E162" s="175" t="s">
        <v>712</v>
      </c>
      <c r="F162" s="176" t="s">
        <v>713</v>
      </c>
      <c r="G162" s="177" t="s">
        <v>320</v>
      </c>
      <c r="H162" s="178">
        <v>1</v>
      </c>
      <c r="I162" s="179"/>
      <c r="J162" s="180">
        <f t="shared" si="15"/>
        <v>0</v>
      </c>
      <c r="K162" s="181"/>
      <c r="L162" s="182"/>
      <c r="M162" s="183" t="s">
        <v>1</v>
      </c>
      <c r="N162" s="184" t="s">
        <v>40</v>
      </c>
      <c r="P162" s="158">
        <f t="shared" si="16"/>
        <v>0</v>
      </c>
      <c r="Q162" s="158">
        <v>2.0000000000000001E-4</v>
      </c>
      <c r="R162" s="158">
        <f t="shared" si="17"/>
        <v>2.0000000000000001E-4</v>
      </c>
      <c r="S162" s="158">
        <v>0</v>
      </c>
      <c r="T162" s="159">
        <f t="shared" si="18"/>
        <v>0</v>
      </c>
      <c r="AR162" s="160" t="s">
        <v>322</v>
      </c>
      <c r="AT162" s="160" t="s">
        <v>240</v>
      </c>
      <c r="AU162" s="160" t="s">
        <v>112</v>
      </c>
      <c r="AY162" s="13" t="s">
        <v>134</v>
      </c>
      <c r="BE162" s="161">
        <f t="shared" si="19"/>
        <v>0</v>
      </c>
      <c r="BF162" s="161">
        <f t="shared" si="20"/>
        <v>0</v>
      </c>
      <c r="BG162" s="161">
        <f t="shared" si="21"/>
        <v>0</v>
      </c>
      <c r="BH162" s="161">
        <f t="shared" si="22"/>
        <v>0</v>
      </c>
      <c r="BI162" s="161">
        <f t="shared" si="23"/>
        <v>0</v>
      </c>
      <c r="BJ162" s="13" t="s">
        <v>112</v>
      </c>
      <c r="BK162" s="161">
        <f t="shared" si="24"/>
        <v>0</v>
      </c>
      <c r="BL162" s="13" t="s">
        <v>159</v>
      </c>
      <c r="BM162" s="160" t="s">
        <v>714</v>
      </c>
    </row>
    <row r="163" spans="2:65" s="1" customFormat="1" ht="21.75" customHeight="1" x14ac:dyDescent="0.2">
      <c r="B163" s="28"/>
      <c r="C163" s="149" t="s">
        <v>301</v>
      </c>
      <c r="D163" s="149" t="s">
        <v>137</v>
      </c>
      <c r="E163" s="150" t="s">
        <v>715</v>
      </c>
      <c r="F163" s="151" t="s">
        <v>716</v>
      </c>
      <c r="G163" s="152" t="s">
        <v>320</v>
      </c>
      <c r="H163" s="153">
        <v>12</v>
      </c>
      <c r="I163" s="154"/>
      <c r="J163" s="155">
        <f t="shared" si="15"/>
        <v>0</v>
      </c>
      <c r="K163" s="156"/>
      <c r="L163" s="28"/>
      <c r="M163" s="157" t="s">
        <v>1</v>
      </c>
      <c r="N163" s="119" t="s">
        <v>40</v>
      </c>
      <c r="P163" s="158">
        <f t="shared" si="16"/>
        <v>0</v>
      </c>
      <c r="Q163" s="158">
        <v>2.6800000000000001E-4</v>
      </c>
      <c r="R163" s="158">
        <f t="shared" si="17"/>
        <v>3.2160000000000001E-3</v>
      </c>
      <c r="S163" s="158">
        <v>0</v>
      </c>
      <c r="T163" s="159">
        <f t="shared" si="18"/>
        <v>0</v>
      </c>
      <c r="AR163" s="160" t="s">
        <v>159</v>
      </c>
      <c r="AT163" s="160" t="s">
        <v>137</v>
      </c>
      <c r="AU163" s="160" t="s">
        <v>112</v>
      </c>
      <c r="AY163" s="13" t="s">
        <v>134</v>
      </c>
      <c r="BE163" s="161">
        <f t="shared" si="19"/>
        <v>0</v>
      </c>
      <c r="BF163" s="161">
        <f t="shared" si="20"/>
        <v>0</v>
      </c>
      <c r="BG163" s="161">
        <f t="shared" si="21"/>
        <v>0</v>
      </c>
      <c r="BH163" s="161">
        <f t="shared" si="22"/>
        <v>0</v>
      </c>
      <c r="BI163" s="161">
        <f t="shared" si="23"/>
        <v>0</v>
      </c>
      <c r="BJ163" s="13" t="s">
        <v>112</v>
      </c>
      <c r="BK163" s="161">
        <f t="shared" si="24"/>
        <v>0</v>
      </c>
      <c r="BL163" s="13" t="s">
        <v>159</v>
      </c>
      <c r="BM163" s="160" t="s">
        <v>717</v>
      </c>
    </row>
    <row r="164" spans="2:65" s="1" customFormat="1" ht="24.2" customHeight="1" x14ac:dyDescent="0.2">
      <c r="B164" s="28"/>
      <c r="C164" s="174" t="s">
        <v>305</v>
      </c>
      <c r="D164" s="174" t="s">
        <v>240</v>
      </c>
      <c r="E164" s="175" t="s">
        <v>718</v>
      </c>
      <c r="F164" s="176" t="s">
        <v>719</v>
      </c>
      <c r="G164" s="177" t="s">
        <v>320</v>
      </c>
      <c r="H164" s="178">
        <v>12</v>
      </c>
      <c r="I164" s="179"/>
      <c r="J164" s="180">
        <f t="shared" si="15"/>
        <v>0</v>
      </c>
      <c r="K164" s="181"/>
      <c r="L164" s="182"/>
      <c r="M164" s="183" t="s">
        <v>1</v>
      </c>
      <c r="N164" s="184" t="s">
        <v>40</v>
      </c>
      <c r="P164" s="158">
        <f t="shared" si="16"/>
        <v>0</v>
      </c>
      <c r="Q164" s="158">
        <v>5.0000000000000001E-4</v>
      </c>
      <c r="R164" s="158">
        <f t="shared" si="17"/>
        <v>6.0000000000000001E-3</v>
      </c>
      <c r="S164" s="158">
        <v>0</v>
      </c>
      <c r="T164" s="159">
        <f t="shared" si="18"/>
        <v>0</v>
      </c>
      <c r="AR164" s="160" t="s">
        <v>322</v>
      </c>
      <c r="AT164" s="160" t="s">
        <v>240</v>
      </c>
      <c r="AU164" s="160" t="s">
        <v>112</v>
      </c>
      <c r="AY164" s="13" t="s">
        <v>134</v>
      </c>
      <c r="BE164" s="161">
        <f t="shared" si="19"/>
        <v>0</v>
      </c>
      <c r="BF164" s="161">
        <f t="shared" si="20"/>
        <v>0</v>
      </c>
      <c r="BG164" s="161">
        <f t="shared" si="21"/>
        <v>0</v>
      </c>
      <c r="BH164" s="161">
        <f t="shared" si="22"/>
        <v>0</v>
      </c>
      <c r="BI164" s="161">
        <f t="shared" si="23"/>
        <v>0</v>
      </c>
      <c r="BJ164" s="13" t="s">
        <v>112</v>
      </c>
      <c r="BK164" s="161">
        <f t="shared" si="24"/>
        <v>0</v>
      </c>
      <c r="BL164" s="13" t="s">
        <v>159</v>
      </c>
      <c r="BM164" s="160" t="s">
        <v>720</v>
      </c>
    </row>
    <row r="165" spans="2:65" s="1" customFormat="1" ht="24.2" customHeight="1" x14ac:dyDescent="0.2">
      <c r="B165" s="28"/>
      <c r="C165" s="149" t="s">
        <v>309</v>
      </c>
      <c r="D165" s="149" t="s">
        <v>137</v>
      </c>
      <c r="E165" s="150" t="s">
        <v>399</v>
      </c>
      <c r="F165" s="151" t="s">
        <v>400</v>
      </c>
      <c r="G165" s="152" t="s">
        <v>343</v>
      </c>
      <c r="H165" s="185"/>
      <c r="I165" s="154"/>
      <c r="J165" s="155">
        <f t="shared" si="15"/>
        <v>0</v>
      </c>
      <c r="K165" s="156"/>
      <c r="L165" s="28"/>
      <c r="M165" s="157" t="s">
        <v>1</v>
      </c>
      <c r="N165" s="119" t="s">
        <v>40</v>
      </c>
      <c r="P165" s="158">
        <f t="shared" si="16"/>
        <v>0</v>
      </c>
      <c r="Q165" s="158">
        <v>0</v>
      </c>
      <c r="R165" s="158">
        <f t="shared" si="17"/>
        <v>0</v>
      </c>
      <c r="S165" s="158">
        <v>0</v>
      </c>
      <c r="T165" s="159">
        <f t="shared" si="18"/>
        <v>0</v>
      </c>
      <c r="AR165" s="160" t="s">
        <v>159</v>
      </c>
      <c r="AT165" s="160" t="s">
        <v>137</v>
      </c>
      <c r="AU165" s="160" t="s">
        <v>112</v>
      </c>
      <c r="AY165" s="13" t="s">
        <v>134</v>
      </c>
      <c r="BE165" s="161">
        <f t="shared" si="19"/>
        <v>0</v>
      </c>
      <c r="BF165" s="161">
        <f t="shared" si="20"/>
        <v>0</v>
      </c>
      <c r="BG165" s="161">
        <f t="shared" si="21"/>
        <v>0</v>
      </c>
      <c r="BH165" s="161">
        <f t="shared" si="22"/>
        <v>0</v>
      </c>
      <c r="BI165" s="161">
        <f t="shared" si="23"/>
        <v>0</v>
      </c>
      <c r="BJ165" s="13" t="s">
        <v>112</v>
      </c>
      <c r="BK165" s="161">
        <f t="shared" si="24"/>
        <v>0</v>
      </c>
      <c r="BL165" s="13" t="s">
        <v>159</v>
      </c>
      <c r="BM165" s="160" t="s">
        <v>721</v>
      </c>
    </row>
    <row r="166" spans="2:65" s="11" customFormat="1" ht="22.9" customHeight="1" x14ac:dyDescent="0.2">
      <c r="B166" s="138"/>
      <c r="D166" s="139" t="s">
        <v>73</v>
      </c>
      <c r="E166" s="147" t="s">
        <v>722</v>
      </c>
      <c r="F166" s="147" t="s">
        <v>723</v>
      </c>
      <c r="I166" s="141"/>
      <c r="J166" s="148">
        <f>BK166</f>
        <v>0</v>
      </c>
      <c r="L166" s="138"/>
      <c r="M166" s="142"/>
      <c r="P166" s="143">
        <f>SUM(P167:P168)</f>
        <v>0</v>
      </c>
      <c r="R166" s="143">
        <f>SUM(R167:R168)</f>
        <v>1.7670000000000004E-4</v>
      </c>
      <c r="T166" s="144">
        <f>SUM(T167:T168)</f>
        <v>0</v>
      </c>
      <c r="AR166" s="139" t="s">
        <v>112</v>
      </c>
      <c r="AT166" s="145" t="s">
        <v>73</v>
      </c>
      <c r="AU166" s="145" t="s">
        <v>82</v>
      </c>
      <c r="AY166" s="139" t="s">
        <v>134</v>
      </c>
      <c r="BK166" s="146">
        <f>SUM(BK167:BK168)</f>
        <v>0</v>
      </c>
    </row>
    <row r="167" spans="2:65" s="1" customFormat="1" ht="24.2" customHeight="1" x14ac:dyDescent="0.2">
      <c r="B167" s="28"/>
      <c r="C167" s="149" t="s">
        <v>313</v>
      </c>
      <c r="D167" s="149" t="s">
        <v>137</v>
      </c>
      <c r="E167" s="150" t="s">
        <v>724</v>
      </c>
      <c r="F167" s="151" t="s">
        <v>725</v>
      </c>
      <c r="G167" s="152" t="s">
        <v>384</v>
      </c>
      <c r="H167" s="153">
        <v>1</v>
      </c>
      <c r="I167" s="154"/>
      <c r="J167" s="155">
        <f>ROUND(I167*H167,2)</f>
        <v>0</v>
      </c>
      <c r="K167" s="156"/>
      <c r="L167" s="28"/>
      <c r="M167" s="157" t="s">
        <v>1</v>
      </c>
      <c r="N167" s="119" t="s">
        <v>40</v>
      </c>
      <c r="P167" s="158">
        <f>O167*H167</f>
        <v>0</v>
      </c>
      <c r="Q167" s="158">
        <v>1.7670000000000004E-4</v>
      </c>
      <c r="R167" s="158">
        <f>Q167*H167</f>
        <v>1.7670000000000004E-4</v>
      </c>
      <c r="S167" s="158">
        <v>0</v>
      </c>
      <c r="T167" s="159">
        <f>S167*H167</f>
        <v>0</v>
      </c>
      <c r="AR167" s="160" t="s">
        <v>159</v>
      </c>
      <c r="AT167" s="160" t="s">
        <v>137</v>
      </c>
      <c r="AU167" s="160" t="s">
        <v>112</v>
      </c>
      <c r="AY167" s="13" t="s">
        <v>134</v>
      </c>
      <c r="BE167" s="161">
        <f>IF(N167="základná",J167,0)</f>
        <v>0</v>
      </c>
      <c r="BF167" s="161">
        <f>IF(N167="znížená",J167,0)</f>
        <v>0</v>
      </c>
      <c r="BG167" s="161">
        <f>IF(N167="zákl. prenesená",J167,0)</f>
        <v>0</v>
      </c>
      <c r="BH167" s="161">
        <f>IF(N167="zníž. prenesená",J167,0)</f>
        <v>0</v>
      </c>
      <c r="BI167" s="161">
        <f>IF(N167="nulová",J167,0)</f>
        <v>0</v>
      </c>
      <c r="BJ167" s="13" t="s">
        <v>112</v>
      </c>
      <c r="BK167" s="161">
        <f>ROUND(I167*H167,2)</f>
        <v>0</v>
      </c>
      <c r="BL167" s="13" t="s">
        <v>159</v>
      </c>
      <c r="BM167" s="160" t="s">
        <v>726</v>
      </c>
    </row>
    <row r="168" spans="2:65" s="1" customFormat="1" ht="24.2" customHeight="1" x14ac:dyDescent="0.2">
      <c r="B168" s="28"/>
      <c r="C168" s="149" t="s">
        <v>317</v>
      </c>
      <c r="D168" s="149" t="s">
        <v>137</v>
      </c>
      <c r="E168" s="150" t="s">
        <v>727</v>
      </c>
      <c r="F168" s="151" t="s">
        <v>728</v>
      </c>
      <c r="G168" s="152" t="s">
        <v>343</v>
      </c>
      <c r="H168" s="185"/>
      <c r="I168" s="154"/>
      <c r="J168" s="155">
        <f>ROUND(I168*H168,2)</f>
        <v>0</v>
      </c>
      <c r="K168" s="156"/>
      <c r="L168" s="28"/>
      <c r="M168" s="157" t="s">
        <v>1</v>
      </c>
      <c r="N168" s="119" t="s">
        <v>40</v>
      </c>
      <c r="P168" s="158">
        <f>O168*H168</f>
        <v>0</v>
      </c>
      <c r="Q168" s="158">
        <v>0</v>
      </c>
      <c r="R168" s="158">
        <f>Q168*H168</f>
        <v>0</v>
      </c>
      <c r="S168" s="158">
        <v>0</v>
      </c>
      <c r="T168" s="159">
        <f>S168*H168</f>
        <v>0</v>
      </c>
      <c r="AR168" s="160" t="s">
        <v>159</v>
      </c>
      <c r="AT168" s="160" t="s">
        <v>137</v>
      </c>
      <c r="AU168" s="160" t="s">
        <v>112</v>
      </c>
      <c r="AY168" s="13" t="s">
        <v>134</v>
      </c>
      <c r="BE168" s="161">
        <f>IF(N168="základná",J168,0)</f>
        <v>0</v>
      </c>
      <c r="BF168" s="161">
        <f>IF(N168="znížená",J168,0)</f>
        <v>0</v>
      </c>
      <c r="BG168" s="161">
        <f>IF(N168="zákl. prenesená",J168,0)</f>
        <v>0</v>
      </c>
      <c r="BH168" s="161">
        <f>IF(N168="zníž. prenesená",J168,0)</f>
        <v>0</v>
      </c>
      <c r="BI168" s="161">
        <f>IF(N168="nulová",J168,0)</f>
        <v>0</v>
      </c>
      <c r="BJ168" s="13" t="s">
        <v>112</v>
      </c>
      <c r="BK168" s="161">
        <f>ROUND(I168*H168,2)</f>
        <v>0</v>
      </c>
      <c r="BL168" s="13" t="s">
        <v>159</v>
      </c>
      <c r="BM168" s="160" t="s">
        <v>729</v>
      </c>
    </row>
    <row r="169" spans="2:65" s="1" customFormat="1" ht="49.9" customHeight="1" x14ac:dyDescent="0.2">
      <c r="B169" s="28"/>
      <c r="E169" s="140" t="s">
        <v>193</v>
      </c>
      <c r="F169" s="140" t="s">
        <v>194</v>
      </c>
      <c r="J169" s="117">
        <f t="shared" ref="J169:J174" si="25">BK169</f>
        <v>0</v>
      </c>
      <c r="L169" s="28"/>
      <c r="M169" s="162"/>
      <c r="T169" s="55"/>
      <c r="AT169" s="13" t="s">
        <v>73</v>
      </c>
      <c r="AU169" s="13" t="s">
        <v>74</v>
      </c>
      <c r="AY169" s="13" t="s">
        <v>195</v>
      </c>
      <c r="BK169" s="161">
        <f>SUM(BK170:BK174)</f>
        <v>0</v>
      </c>
    </row>
    <row r="170" spans="2:65" s="1" customFormat="1" ht="16.350000000000001" customHeight="1" x14ac:dyDescent="0.2">
      <c r="B170" s="28"/>
      <c r="C170" s="163" t="s">
        <v>1</v>
      </c>
      <c r="D170" s="163" t="s">
        <v>137</v>
      </c>
      <c r="E170" s="164" t="s">
        <v>1</v>
      </c>
      <c r="F170" s="165" t="s">
        <v>1</v>
      </c>
      <c r="G170" s="166" t="s">
        <v>1</v>
      </c>
      <c r="H170" s="167"/>
      <c r="I170" s="168"/>
      <c r="J170" s="169">
        <f t="shared" si="25"/>
        <v>0</v>
      </c>
      <c r="K170" s="156"/>
      <c r="L170" s="28"/>
      <c r="M170" s="170" t="s">
        <v>1</v>
      </c>
      <c r="N170" s="171" t="s">
        <v>40</v>
      </c>
      <c r="T170" s="55"/>
      <c r="AT170" s="13" t="s">
        <v>195</v>
      </c>
      <c r="AU170" s="13" t="s">
        <v>82</v>
      </c>
      <c r="AY170" s="13" t="s">
        <v>195</v>
      </c>
      <c r="BE170" s="161">
        <f>IF(N170="základná",J170,0)</f>
        <v>0</v>
      </c>
      <c r="BF170" s="161">
        <f>IF(N170="znížená",J170,0)</f>
        <v>0</v>
      </c>
      <c r="BG170" s="161">
        <f>IF(N170="zákl. prenesená",J170,0)</f>
        <v>0</v>
      </c>
      <c r="BH170" s="161">
        <f>IF(N170="zníž. prenesená",J170,0)</f>
        <v>0</v>
      </c>
      <c r="BI170" s="161">
        <f>IF(N170="nulová",J170,0)</f>
        <v>0</v>
      </c>
      <c r="BJ170" s="13" t="s">
        <v>112</v>
      </c>
      <c r="BK170" s="161">
        <f>I170*H170</f>
        <v>0</v>
      </c>
    </row>
    <row r="171" spans="2:65" s="1" customFormat="1" ht="16.350000000000001" customHeight="1" x14ac:dyDescent="0.2">
      <c r="B171" s="28"/>
      <c r="C171" s="163" t="s">
        <v>1</v>
      </c>
      <c r="D171" s="163" t="s">
        <v>137</v>
      </c>
      <c r="E171" s="164" t="s">
        <v>1</v>
      </c>
      <c r="F171" s="165" t="s">
        <v>1</v>
      </c>
      <c r="G171" s="166" t="s">
        <v>1</v>
      </c>
      <c r="H171" s="167"/>
      <c r="I171" s="168"/>
      <c r="J171" s="169">
        <f t="shared" si="25"/>
        <v>0</v>
      </c>
      <c r="K171" s="156"/>
      <c r="L171" s="28"/>
      <c r="M171" s="170" t="s">
        <v>1</v>
      </c>
      <c r="N171" s="171" t="s">
        <v>40</v>
      </c>
      <c r="T171" s="55"/>
      <c r="AT171" s="13" t="s">
        <v>195</v>
      </c>
      <c r="AU171" s="13" t="s">
        <v>82</v>
      </c>
      <c r="AY171" s="13" t="s">
        <v>195</v>
      </c>
      <c r="BE171" s="161">
        <f>IF(N171="základná",J171,0)</f>
        <v>0</v>
      </c>
      <c r="BF171" s="161">
        <f>IF(N171="znížená",J171,0)</f>
        <v>0</v>
      </c>
      <c r="BG171" s="161">
        <f>IF(N171="zákl. prenesená",J171,0)</f>
        <v>0</v>
      </c>
      <c r="BH171" s="161">
        <f>IF(N171="zníž. prenesená",J171,0)</f>
        <v>0</v>
      </c>
      <c r="BI171" s="161">
        <f>IF(N171="nulová",J171,0)</f>
        <v>0</v>
      </c>
      <c r="BJ171" s="13" t="s">
        <v>112</v>
      </c>
      <c r="BK171" s="161">
        <f>I171*H171</f>
        <v>0</v>
      </c>
    </row>
    <row r="172" spans="2:65" s="1" customFormat="1" ht="16.350000000000001" customHeight="1" x14ac:dyDescent="0.2">
      <c r="B172" s="28"/>
      <c r="C172" s="163" t="s">
        <v>1</v>
      </c>
      <c r="D172" s="163" t="s">
        <v>137</v>
      </c>
      <c r="E172" s="164" t="s">
        <v>1</v>
      </c>
      <c r="F172" s="165" t="s">
        <v>1</v>
      </c>
      <c r="G172" s="166" t="s">
        <v>1</v>
      </c>
      <c r="H172" s="167"/>
      <c r="I172" s="168"/>
      <c r="J172" s="169">
        <f t="shared" si="25"/>
        <v>0</v>
      </c>
      <c r="K172" s="156"/>
      <c r="L172" s="28"/>
      <c r="M172" s="170" t="s">
        <v>1</v>
      </c>
      <c r="N172" s="171" t="s">
        <v>40</v>
      </c>
      <c r="T172" s="55"/>
      <c r="AT172" s="13" t="s">
        <v>195</v>
      </c>
      <c r="AU172" s="13" t="s">
        <v>82</v>
      </c>
      <c r="AY172" s="13" t="s">
        <v>195</v>
      </c>
      <c r="BE172" s="161">
        <f>IF(N172="základná",J172,0)</f>
        <v>0</v>
      </c>
      <c r="BF172" s="161">
        <f>IF(N172="znížená",J172,0)</f>
        <v>0</v>
      </c>
      <c r="BG172" s="161">
        <f>IF(N172="zákl. prenesená",J172,0)</f>
        <v>0</v>
      </c>
      <c r="BH172" s="161">
        <f>IF(N172="zníž. prenesená",J172,0)</f>
        <v>0</v>
      </c>
      <c r="BI172" s="161">
        <f>IF(N172="nulová",J172,0)</f>
        <v>0</v>
      </c>
      <c r="BJ172" s="13" t="s">
        <v>112</v>
      </c>
      <c r="BK172" s="161">
        <f>I172*H172</f>
        <v>0</v>
      </c>
    </row>
    <row r="173" spans="2:65" s="1" customFormat="1" ht="16.350000000000001" customHeight="1" x14ac:dyDescent="0.2">
      <c r="B173" s="28"/>
      <c r="C173" s="163" t="s">
        <v>1</v>
      </c>
      <c r="D173" s="163" t="s">
        <v>137</v>
      </c>
      <c r="E173" s="164" t="s">
        <v>1</v>
      </c>
      <c r="F173" s="165" t="s">
        <v>1</v>
      </c>
      <c r="G173" s="166" t="s">
        <v>1</v>
      </c>
      <c r="H173" s="167"/>
      <c r="I173" s="168"/>
      <c r="J173" s="169">
        <f t="shared" si="25"/>
        <v>0</v>
      </c>
      <c r="K173" s="156"/>
      <c r="L173" s="28"/>
      <c r="M173" s="170" t="s">
        <v>1</v>
      </c>
      <c r="N173" s="171" t="s">
        <v>40</v>
      </c>
      <c r="T173" s="55"/>
      <c r="AT173" s="13" t="s">
        <v>195</v>
      </c>
      <c r="AU173" s="13" t="s">
        <v>82</v>
      </c>
      <c r="AY173" s="13" t="s">
        <v>195</v>
      </c>
      <c r="BE173" s="161">
        <f>IF(N173="základná",J173,0)</f>
        <v>0</v>
      </c>
      <c r="BF173" s="161">
        <f>IF(N173="znížená",J173,0)</f>
        <v>0</v>
      </c>
      <c r="BG173" s="161">
        <f>IF(N173="zákl. prenesená",J173,0)</f>
        <v>0</v>
      </c>
      <c r="BH173" s="161">
        <f>IF(N173="zníž. prenesená",J173,0)</f>
        <v>0</v>
      </c>
      <c r="BI173" s="161">
        <f>IF(N173="nulová",J173,0)</f>
        <v>0</v>
      </c>
      <c r="BJ173" s="13" t="s">
        <v>112</v>
      </c>
      <c r="BK173" s="161">
        <f>I173*H173</f>
        <v>0</v>
      </c>
    </row>
    <row r="174" spans="2:65" s="1" customFormat="1" ht="16.350000000000001" customHeight="1" x14ac:dyDescent="0.2">
      <c r="B174" s="28"/>
      <c r="C174" s="163" t="s">
        <v>1</v>
      </c>
      <c r="D174" s="163" t="s">
        <v>137</v>
      </c>
      <c r="E174" s="164" t="s">
        <v>1</v>
      </c>
      <c r="F174" s="165" t="s">
        <v>1</v>
      </c>
      <c r="G174" s="166" t="s">
        <v>1</v>
      </c>
      <c r="H174" s="167"/>
      <c r="I174" s="168"/>
      <c r="J174" s="169">
        <f t="shared" si="25"/>
        <v>0</v>
      </c>
      <c r="K174" s="156"/>
      <c r="L174" s="28"/>
      <c r="M174" s="170" t="s">
        <v>1</v>
      </c>
      <c r="N174" s="171" t="s">
        <v>40</v>
      </c>
      <c r="O174" s="172"/>
      <c r="P174" s="172"/>
      <c r="Q174" s="172"/>
      <c r="R174" s="172"/>
      <c r="S174" s="172"/>
      <c r="T174" s="173"/>
      <c r="AT174" s="13" t="s">
        <v>195</v>
      </c>
      <c r="AU174" s="13" t="s">
        <v>82</v>
      </c>
      <c r="AY174" s="13" t="s">
        <v>195</v>
      </c>
      <c r="BE174" s="161">
        <f>IF(N174="základná",J174,0)</f>
        <v>0</v>
      </c>
      <c r="BF174" s="161">
        <f>IF(N174="znížená",J174,0)</f>
        <v>0</v>
      </c>
      <c r="BG174" s="161">
        <f>IF(N174="zákl. prenesená",J174,0)</f>
        <v>0</v>
      </c>
      <c r="BH174" s="161">
        <f>IF(N174="zníž. prenesená",J174,0)</f>
        <v>0</v>
      </c>
      <c r="BI174" s="161">
        <f>IF(N174="nulová",J174,0)</f>
        <v>0</v>
      </c>
      <c r="BJ174" s="13" t="s">
        <v>112</v>
      </c>
      <c r="BK174" s="161">
        <f>I174*H174</f>
        <v>0</v>
      </c>
    </row>
    <row r="175" spans="2:65" s="1" customFormat="1" ht="6.95" customHeight="1" x14ac:dyDescent="0.2">
      <c r="B175" s="43"/>
      <c r="C175" s="44"/>
      <c r="D175" s="44"/>
      <c r="E175" s="44"/>
      <c r="F175" s="44"/>
      <c r="G175" s="44"/>
      <c r="H175" s="44"/>
      <c r="I175" s="44"/>
      <c r="J175" s="44"/>
      <c r="K175" s="44"/>
      <c r="L175" s="28"/>
    </row>
  </sheetData>
  <sheetProtection algorithmName="SHA-512" hashValue="DJxiAuIRdCsvcZhlS+uyGyhfZYh3acuFuOL1vv5GGAw3q5ygouFM7P8j2WouP9KxO/vYV5vIRUeCIomiUfLhuA==" saltValue="dlF6uwlNGCr7PxowvP8jB4/FN3/FtLMejKK13jyNbfpb4DTzttbJ5uFQ4PPxl0GYPaAJCDJffOQcD2iEQKFcQg==" spinCount="100000" sheet="1" objects="1" scenarios="1" formatColumns="0" formatRows="0" autoFilter="0"/>
  <autoFilter ref="C131:K174" xr:uid="{00000000-0009-0000-0000-000003000000}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70:D175" xr:uid="{00000000-0002-0000-0300-000000000000}">
      <formula1>"K, M"</formula1>
    </dataValidation>
    <dataValidation type="list" allowBlank="1" showInputMessage="1" showErrorMessage="1" error="Povolené sú hodnoty základná, znížená, nulová." sqref="N170:N175" xr:uid="{00000000-0002-0000-03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36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3" t="s">
        <v>92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 x14ac:dyDescent="0.2">
      <c r="B4" s="16"/>
      <c r="D4" s="17" t="s">
        <v>93</v>
      </c>
      <c r="L4" s="16"/>
      <c r="M4" s="87" t="s">
        <v>9</v>
      </c>
      <c r="AT4" s="13" t="s">
        <v>4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29" t="str">
        <f>'Rekapitulácia stavby'!K6</f>
        <v>SPŠE Hálova 16</v>
      </c>
      <c r="F7" s="230"/>
      <c r="G7" s="230"/>
      <c r="H7" s="230"/>
      <c r="L7" s="16"/>
    </row>
    <row r="8" spans="2:46" s="1" customFormat="1" ht="12" customHeight="1" x14ac:dyDescent="0.2">
      <c r="B8" s="28"/>
      <c r="D8" s="23" t="s">
        <v>94</v>
      </c>
      <c r="L8" s="28"/>
    </row>
    <row r="9" spans="2:46" s="1" customFormat="1" ht="30" customHeight="1" x14ac:dyDescent="0.2">
      <c r="B9" s="28"/>
      <c r="E9" s="205" t="s">
        <v>730</v>
      </c>
      <c r="F9" s="231"/>
      <c r="G9" s="231"/>
      <c r="H9" s="231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0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27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32" t="str">
        <f>'Rekapitulácia stavby'!E14</f>
        <v>Vyplň údaj</v>
      </c>
      <c r="F18" s="222"/>
      <c r="G18" s="222"/>
      <c r="H18" s="222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29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32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33</v>
      </c>
      <c r="L26" s="28"/>
    </row>
    <row r="27" spans="2:12" s="7" customFormat="1" ht="16.5" customHeight="1" x14ac:dyDescent="0.2">
      <c r="B27" s="88"/>
      <c r="E27" s="226" t="s">
        <v>1</v>
      </c>
      <c r="F27" s="226"/>
      <c r="G27" s="226"/>
      <c r="H27" s="226"/>
      <c r="L27" s="88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14.45" customHeight="1" x14ac:dyDescent="0.2">
      <c r="B30" s="28"/>
      <c r="D30" s="21" t="s">
        <v>96</v>
      </c>
      <c r="J30" s="89">
        <f>J96</f>
        <v>0</v>
      </c>
      <c r="L30" s="28"/>
    </row>
    <row r="31" spans="2:12" s="1" customFormat="1" ht="14.45" customHeight="1" x14ac:dyDescent="0.2">
      <c r="B31" s="28"/>
      <c r="D31" s="90" t="s">
        <v>97</v>
      </c>
      <c r="J31" s="89">
        <f>J113</f>
        <v>0</v>
      </c>
      <c r="L31" s="28"/>
    </row>
    <row r="32" spans="2:12" s="1" customFormat="1" ht="25.35" customHeight="1" x14ac:dyDescent="0.2">
      <c r="B32" s="28"/>
      <c r="D32" s="91" t="s">
        <v>34</v>
      </c>
      <c r="J32" s="65">
        <f>ROUND(J30 + J31, 2)</f>
        <v>0</v>
      </c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 x14ac:dyDescent="0.2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 x14ac:dyDescent="0.2">
      <c r="B35" s="28"/>
      <c r="D35" s="54" t="s">
        <v>38</v>
      </c>
      <c r="E35" s="33" t="s">
        <v>39</v>
      </c>
      <c r="F35" s="92">
        <f>ROUND((ROUND((SUM(BE113:BE120) + SUM(BE140:BE229)),  2) + SUM(BE231:BE235)), 2)</f>
        <v>0</v>
      </c>
      <c r="G35" s="93"/>
      <c r="H35" s="93"/>
      <c r="I35" s="94">
        <v>0.23</v>
      </c>
      <c r="J35" s="92">
        <f>ROUND((ROUND(((SUM(BE113:BE120) + SUM(BE140:BE229))*I35),  2) + (SUM(BE231:BE235)*I35)), 2)</f>
        <v>0</v>
      </c>
      <c r="L35" s="28"/>
    </row>
    <row r="36" spans="2:12" s="1" customFormat="1" ht="14.45" customHeight="1" x14ac:dyDescent="0.2">
      <c r="B36" s="28"/>
      <c r="E36" s="33" t="s">
        <v>40</v>
      </c>
      <c r="F36" s="95">
        <f>ROUND((ROUND((SUM(BF113:BF120) + SUM(BF140:BF229)),  2) + SUM(BF231:BF235)), 2)</f>
        <v>0</v>
      </c>
      <c r="I36" s="96">
        <v>0.23</v>
      </c>
      <c r="J36" s="95">
        <f>ROUND((ROUND(((SUM(BF113:BF120) + SUM(BF140:BF229))*I36),  2) + (SUM(BF231:BF235)*I36)), 2)</f>
        <v>0</v>
      </c>
      <c r="L36" s="28"/>
    </row>
    <row r="37" spans="2:12" s="1" customFormat="1" ht="14.45" hidden="1" customHeight="1" x14ac:dyDescent="0.2">
      <c r="B37" s="28"/>
      <c r="E37" s="23" t="s">
        <v>41</v>
      </c>
      <c r="F37" s="95">
        <f>ROUND((ROUND((SUM(BG113:BG120) + SUM(BG140:BG229)),  2) + SUM(BG231:BG235)), 2)</f>
        <v>0</v>
      </c>
      <c r="I37" s="96">
        <v>0.23</v>
      </c>
      <c r="J37" s="95">
        <f>0</f>
        <v>0</v>
      </c>
      <c r="L37" s="28"/>
    </row>
    <row r="38" spans="2:12" s="1" customFormat="1" ht="14.45" hidden="1" customHeight="1" x14ac:dyDescent="0.2">
      <c r="B38" s="28"/>
      <c r="E38" s="23" t="s">
        <v>42</v>
      </c>
      <c r="F38" s="95">
        <f>ROUND((ROUND((SUM(BH113:BH120) + SUM(BH140:BH229)),  2) + SUM(BH231:BH235)), 2)</f>
        <v>0</v>
      </c>
      <c r="I38" s="96">
        <v>0.23</v>
      </c>
      <c r="J38" s="95">
        <f>0</f>
        <v>0</v>
      </c>
      <c r="L38" s="28"/>
    </row>
    <row r="39" spans="2:12" s="1" customFormat="1" ht="14.45" hidden="1" customHeight="1" x14ac:dyDescent="0.2">
      <c r="B39" s="28"/>
      <c r="E39" s="33" t="s">
        <v>43</v>
      </c>
      <c r="F39" s="92">
        <f>ROUND((ROUND((SUM(BI113:BI120) + SUM(BI140:BI229)),  2) + SUM(BI231:BI235)), 2)</f>
        <v>0</v>
      </c>
      <c r="G39" s="93"/>
      <c r="H39" s="93"/>
      <c r="I39" s="94">
        <v>0</v>
      </c>
      <c r="J39" s="92">
        <f>0</f>
        <v>0</v>
      </c>
      <c r="L39" s="28"/>
    </row>
    <row r="40" spans="2:12" s="1" customFormat="1" ht="6.95" customHeight="1" x14ac:dyDescent="0.2">
      <c r="B40" s="28"/>
      <c r="L40" s="28"/>
    </row>
    <row r="41" spans="2:12" s="1" customFormat="1" ht="25.35" customHeight="1" x14ac:dyDescent="0.2">
      <c r="B41" s="28"/>
      <c r="C41" s="97"/>
      <c r="D41" s="98" t="s">
        <v>44</v>
      </c>
      <c r="E41" s="56"/>
      <c r="F41" s="56"/>
      <c r="G41" s="99" t="s">
        <v>45</v>
      </c>
      <c r="H41" s="100" t="s">
        <v>46</v>
      </c>
      <c r="I41" s="56"/>
      <c r="J41" s="101">
        <f>SUM(J32:J39)</f>
        <v>0</v>
      </c>
      <c r="K41" s="102"/>
      <c r="L41" s="28"/>
    </row>
    <row r="42" spans="2:12" s="1" customFormat="1" ht="14.45" customHeight="1" x14ac:dyDescent="0.2">
      <c r="B42" s="28"/>
      <c r="L42" s="28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49</v>
      </c>
      <c r="E61" s="30"/>
      <c r="F61" s="103" t="s">
        <v>50</v>
      </c>
      <c r="G61" s="42" t="s">
        <v>49</v>
      </c>
      <c r="H61" s="30"/>
      <c r="I61" s="30"/>
      <c r="J61" s="104" t="s">
        <v>50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49</v>
      </c>
      <c r="E76" s="30"/>
      <c r="F76" s="103" t="s">
        <v>50</v>
      </c>
      <c r="G76" s="42" t="s">
        <v>49</v>
      </c>
      <c r="H76" s="30"/>
      <c r="I76" s="30"/>
      <c r="J76" s="104" t="s">
        <v>50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 x14ac:dyDescent="0.2">
      <c r="B82" s="28"/>
      <c r="C82" s="17" t="s">
        <v>98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29" t="str">
        <f>E7</f>
        <v>SPŠE Hálova 16</v>
      </c>
      <c r="F85" s="230"/>
      <c r="G85" s="230"/>
      <c r="H85" s="230"/>
      <c r="L85" s="28"/>
    </row>
    <row r="86" spans="2:47" s="1" customFormat="1" ht="12" customHeight="1" x14ac:dyDescent="0.2">
      <c r="B86" s="28"/>
      <c r="C86" s="23" t="s">
        <v>94</v>
      </c>
      <c r="L86" s="28"/>
    </row>
    <row r="87" spans="2:47" s="1" customFormat="1" ht="30" customHeight="1" x14ac:dyDescent="0.2">
      <c r="B87" s="28"/>
      <c r="E87" s="205" t="str">
        <f>E9</f>
        <v>04 - Havarijný stav - ležatý rozvod kanalizácie pod základovou doskou -  m.č. 3 Obrobňa</v>
      </c>
      <c r="F87" s="231"/>
      <c r="G87" s="231"/>
      <c r="H87" s="231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51">
        <f>IF(J12="","",J12)</f>
        <v>0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22</v>
      </c>
      <c r="F91" s="21" t="str">
        <f>E15</f>
        <v>Stredná priemyselná škola elektrotechnická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 x14ac:dyDescent="0.2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5" t="s">
        <v>99</v>
      </c>
      <c r="D94" s="97"/>
      <c r="E94" s="97"/>
      <c r="F94" s="97"/>
      <c r="G94" s="97"/>
      <c r="H94" s="97"/>
      <c r="I94" s="97"/>
      <c r="J94" s="106" t="s">
        <v>100</v>
      </c>
      <c r="K94" s="97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107" t="s">
        <v>101</v>
      </c>
      <c r="J96" s="65">
        <f>J140</f>
        <v>0</v>
      </c>
      <c r="L96" s="28"/>
      <c r="AU96" s="13" t="s">
        <v>102</v>
      </c>
    </row>
    <row r="97" spans="2:12" s="8" customFormat="1" ht="24.95" customHeight="1" x14ac:dyDescent="0.2">
      <c r="B97" s="108"/>
      <c r="D97" s="109" t="s">
        <v>103</v>
      </c>
      <c r="E97" s="110"/>
      <c r="F97" s="110"/>
      <c r="G97" s="110"/>
      <c r="H97" s="110"/>
      <c r="I97" s="110"/>
      <c r="J97" s="111">
        <f>J141</f>
        <v>0</v>
      </c>
      <c r="L97" s="108"/>
    </row>
    <row r="98" spans="2:12" s="9" customFormat="1" ht="19.899999999999999" customHeight="1" x14ac:dyDescent="0.2">
      <c r="B98" s="112"/>
      <c r="D98" s="113" t="s">
        <v>197</v>
      </c>
      <c r="E98" s="114"/>
      <c r="F98" s="114"/>
      <c r="G98" s="114"/>
      <c r="H98" s="114"/>
      <c r="I98" s="114"/>
      <c r="J98" s="115">
        <f>J142</f>
        <v>0</v>
      </c>
      <c r="L98" s="112"/>
    </row>
    <row r="99" spans="2:12" s="9" customFormat="1" ht="19.899999999999999" customHeight="1" x14ac:dyDescent="0.2">
      <c r="B99" s="112"/>
      <c r="D99" s="113" t="s">
        <v>198</v>
      </c>
      <c r="E99" s="114"/>
      <c r="F99" s="114"/>
      <c r="G99" s="114"/>
      <c r="H99" s="114"/>
      <c r="I99" s="114"/>
      <c r="J99" s="115">
        <f>J150</f>
        <v>0</v>
      </c>
      <c r="L99" s="112"/>
    </row>
    <row r="100" spans="2:12" s="9" customFormat="1" ht="19.899999999999999" customHeight="1" x14ac:dyDescent="0.2">
      <c r="B100" s="112"/>
      <c r="D100" s="113" t="s">
        <v>104</v>
      </c>
      <c r="E100" s="114"/>
      <c r="F100" s="114"/>
      <c r="G100" s="114"/>
      <c r="H100" s="114"/>
      <c r="I100" s="114"/>
      <c r="J100" s="115">
        <f>J155</f>
        <v>0</v>
      </c>
      <c r="L100" s="112"/>
    </row>
    <row r="101" spans="2:12" s="9" customFormat="1" ht="19.899999999999999" customHeight="1" x14ac:dyDescent="0.2">
      <c r="B101" s="112"/>
      <c r="D101" s="113" t="s">
        <v>105</v>
      </c>
      <c r="E101" s="114"/>
      <c r="F101" s="114"/>
      <c r="G101" s="114"/>
      <c r="H101" s="114"/>
      <c r="I101" s="114"/>
      <c r="J101" s="115">
        <f>J172</f>
        <v>0</v>
      </c>
      <c r="L101" s="112"/>
    </row>
    <row r="102" spans="2:12" s="8" customFormat="1" ht="24.95" customHeight="1" x14ac:dyDescent="0.2">
      <c r="B102" s="108"/>
      <c r="D102" s="109" t="s">
        <v>106</v>
      </c>
      <c r="E102" s="110"/>
      <c r="F102" s="110"/>
      <c r="G102" s="110"/>
      <c r="H102" s="110"/>
      <c r="I102" s="110"/>
      <c r="J102" s="111">
        <f>J174</f>
        <v>0</v>
      </c>
      <c r="L102" s="108"/>
    </row>
    <row r="103" spans="2:12" s="9" customFormat="1" ht="19.899999999999999" customHeight="1" x14ac:dyDescent="0.2">
      <c r="B103" s="112"/>
      <c r="D103" s="113" t="s">
        <v>199</v>
      </c>
      <c r="E103" s="114"/>
      <c r="F103" s="114"/>
      <c r="G103" s="114"/>
      <c r="H103" s="114"/>
      <c r="I103" s="114"/>
      <c r="J103" s="115">
        <f>J175</f>
        <v>0</v>
      </c>
      <c r="L103" s="112"/>
    </row>
    <row r="104" spans="2:12" s="9" customFormat="1" ht="19.899999999999999" customHeight="1" x14ac:dyDescent="0.2">
      <c r="B104" s="112"/>
      <c r="D104" s="113" t="s">
        <v>201</v>
      </c>
      <c r="E104" s="114"/>
      <c r="F104" s="114"/>
      <c r="G104" s="114"/>
      <c r="H104" s="114"/>
      <c r="I104" s="114"/>
      <c r="J104" s="115">
        <f>J179</f>
        <v>0</v>
      </c>
      <c r="L104" s="112"/>
    </row>
    <row r="105" spans="2:12" s="9" customFormat="1" ht="19.899999999999999" customHeight="1" x14ac:dyDescent="0.2">
      <c r="B105" s="112"/>
      <c r="D105" s="113" t="s">
        <v>203</v>
      </c>
      <c r="E105" s="114"/>
      <c r="F105" s="114"/>
      <c r="G105" s="114"/>
      <c r="H105" s="114"/>
      <c r="I105" s="114"/>
      <c r="J105" s="115">
        <f>J188</f>
        <v>0</v>
      </c>
      <c r="L105" s="112"/>
    </row>
    <row r="106" spans="2:12" s="9" customFormat="1" ht="19.899999999999999" customHeight="1" x14ac:dyDescent="0.2">
      <c r="B106" s="112"/>
      <c r="D106" s="113" t="s">
        <v>205</v>
      </c>
      <c r="E106" s="114"/>
      <c r="F106" s="114"/>
      <c r="G106" s="114"/>
      <c r="H106" s="114"/>
      <c r="I106" s="114"/>
      <c r="J106" s="115">
        <f>J197</f>
        <v>0</v>
      </c>
      <c r="L106" s="112"/>
    </row>
    <row r="107" spans="2:12" s="9" customFormat="1" ht="19.899999999999999" customHeight="1" x14ac:dyDescent="0.2">
      <c r="B107" s="112"/>
      <c r="D107" s="113" t="s">
        <v>731</v>
      </c>
      <c r="E107" s="114"/>
      <c r="F107" s="114"/>
      <c r="G107" s="114"/>
      <c r="H107" s="114"/>
      <c r="I107" s="114"/>
      <c r="J107" s="115">
        <f>J204</f>
        <v>0</v>
      </c>
      <c r="L107" s="112"/>
    </row>
    <row r="108" spans="2:12" s="9" customFormat="1" ht="19.899999999999999" customHeight="1" x14ac:dyDescent="0.2">
      <c r="B108" s="112"/>
      <c r="D108" s="113" t="s">
        <v>206</v>
      </c>
      <c r="E108" s="114"/>
      <c r="F108" s="114"/>
      <c r="G108" s="114"/>
      <c r="H108" s="114"/>
      <c r="I108" s="114"/>
      <c r="J108" s="115">
        <f>J212</f>
        <v>0</v>
      </c>
      <c r="L108" s="112"/>
    </row>
    <row r="109" spans="2:12" s="9" customFormat="1" ht="19.899999999999999" customHeight="1" x14ac:dyDescent="0.2">
      <c r="B109" s="112"/>
      <c r="D109" s="113" t="s">
        <v>107</v>
      </c>
      <c r="E109" s="114"/>
      <c r="F109" s="114"/>
      <c r="G109" s="114"/>
      <c r="H109" s="114"/>
      <c r="I109" s="114"/>
      <c r="J109" s="115">
        <f>J220</f>
        <v>0</v>
      </c>
      <c r="L109" s="112"/>
    </row>
    <row r="110" spans="2:12" s="8" customFormat="1" ht="21.75" customHeight="1" x14ac:dyDescent="0.2">
      <c r="B110" s="108"/>
      <c r="D110" s="116" t="s">
        <v>108</v>
      </c>
      <c r="J110" s="117">
        <f>J230</f>
        <v>0</v>
      </c>
      <c r="L110" s="108"/>
    </row>
    <row r="111" spans="2:12" s="1" customFormat="1" ht="21.75" customHeight="1" x14ac:dyDescent="0.2">
      <c r="B111" s="28"/>
      <c r="L111" s="28"/>
    </row>
    <row r="112" spans="2:12" s="1" customFormat="1" ht="6.95" customHeight="1" x14ac:dyDescent="0.2">
      <c r="B112" s="28"/>
      <c r="L112" s="28"/>
    </row>
    <row r="113" spans="2:65" s="1" customFormat="1" ht="29.25" customHeight="1" x14ac:dyDescent="0.2">
      <c r="B113" s="28"/>
      <c r="C113" s="107" t="s">
        <v>109</v>
      </c>
      <c r="J113" s="118">
        <f>ROUND(J114 + J115 + J116 + J117 + J118 + J119,2)</f>
        <v>0</v>
      </c>
      <c r="L113" s="28"/>
      <c r="N113" s="119" t="s">
        <v>38</v>
      </c>
    </row>
    <row r="114" spans="2:65" s="1" customFormat="1" ht="18" customHeight="1" x14ac:dyDescent="0.2">
      <c r="B114" s="28"/>
      <c r="D114" s="227" t="s">
        <v>110</v>
      </c>
      <c r="E114" s="228"/>
      <c r="F114" s="228"/>
      <c r="J114" s="121">
        <v>0</v>
      </c>
      <c r="L114" s="122"/>
      <c r="M114" s="123"/>
      <c r="N114" s="124" t="s">
        <v>40</v>
      </c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  <c r="AA114" s="123"/>
      <c r="AB114" s="123"/>
      <c r="AC114" s="123"/>
      <c r="AD114" s="123"/>
      <c r="AE114" s="123"/>
      <c r="AF114" s="123"/>
      <c r="AG114" s="123"/>
      <c r="AH114" s="123"/>
      <c r="AI114" s="123"/>
      <c r="AJ114" s="123"/>
      <c r="AK114" s="123"/>
      <c r="AL114" s="123"/>
      <c r="AM114" s="123"/>
      <c r="AN114" s="123"/>
      <c r="AO114" s="123"/>
      <c r="AP114" s="123"/>
      <c r="AQ114" s="123"/>
      <c r="AR114" s="123"/>
      <c r="AS114" s="123"/>
      <c r="AT114" s="123"/>
      <c r="AU114" s="123"/>
      <c r="AV114" s="123"/>
      <c r="AW114" s="123"/>
      <c r="AX114" s="123"/>
      <c r="AY114" s="125" t="s">
        <v>111</v>
      </c>
      <c r="AZ114" s="123"/>
      <c r="BA114" s="123"/>
      <c r="BB114" s="123"/>
      <c r="BC114" s="123"/>
      <c r="BD114" s="123"/>
      <c r="BE114" s="126">
        <f t="shared" ref="BE114:BE119" si="0">IF(N114="základná",J114,0)</f>
        <v>0</v>
      </c>
      <c r="BF114" s="126">
        <f t="shared" ref="BF114:BF119" si="1">IF(N114="znížená",J114,0)</f>
        <v>0</v>
      </c>
      <c r="BG114" s="126">
        <f t="shared" ref="BG114:BG119" si="2">IF(N114="zákl. prenesená",J114,0)</f>
        <v>0</v>
      </c>
      <c r="BH114" s="126">
        <f t="shared" ref="BH114:BH119" si="3">IF(N114="zníž. prenesená",J114,0)</f>
        <v>0</v>
      </c>
      <c r="BI114" s="126">
        <f t="shared" ref="BI114:BI119" si="4">IF(N114="nulová",J114,0)</f>
        <v>0</v>
      </c>
      <c r="BJ114" s="125" t="s">
        <v>112</v>
      </c>
      <c r="BK114" s="123"/>
      <c r="BL114" s="123"/>
      <c r="BM114" s="123"/>
    </row>
    <row r="115" spans="2:65" s="1" customFormat="1" ht="18" customHeight="1" x14ac:dyDescent="0.2">
      <c r="B115" s="28"/>
      <c r="D115" s="227" t="s">
        <v>113</v>
      </c>
      <c r="E115" s="228"/>
      <c r="F115" s="228"/>
      <c r="J115" s="121">
        <v>0</v>
      </c>
      <c r="L115" s="122"/>
      <c r="M115" s="123"/>
      <c r="N115" s="124" t="s">
        <v>40</v>
      </c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  <c r="AA115" s="123"/>
      <c r="AB115" s="123"/>
      <c r="AC115" s="123"/>
      <c r="AD115" s="123"/>
      <c r="AE115" s="123"/>
      <c r="AF115" s="123"/>
      <c r="AG115" s="123"/>
      <c r="AH115" s="123"/>
      <c r="AI115" s="123"/>
      <c r="AJ115" s="123"/>
      <c r="AK115" s="123"/>
      <c r="AL115" s="123"/>
      <c r="AM115" s="123"/>
      <c r="AN115" s="123"/>
      <c r="AO115" s="123"/>
      <c r="AP115" s="123"/>
      <c r="AQ115" s="123"/>
      <c r="AR115" s="123"/>
      <c r="AS115" s="123"/>
      <c r="AT115" s="123"/>
      <c r="AU115" s="123"/>
      <c r="AV115" s="123"/>
      <c r="AW115" s="123"/>
      <c r="AX115" s="123"/>
      <c r="AY115" s="125" t="s">
        <v>111</v>
      </c>
      <c r="AZ115" s="123"/>
      <c r="BA115" s="123"/>
      <c r="BB115" s="123"/>
      <c r="BC115" s="123"/>
      <c r="BD115" s="123"/>
      <c r="BE115" s="126">
        <f t="shared" si="0"/>
        <v>0</v>
      </c>
      <c r="BF115" s="126">
        <f t="shared" si="1"/>
        <v>0</v>
      </c>
      <c r="BG115" s="126">
        <f t="shared" si="2"/>
        <v>0</v>
      </c>
      <c r="BH115" s="126">
        <f t="shared" si="3"/>
        <v>0</v>
      </c>
      <c r="BI115" s="126">
        <f t="shared" si="4"/>
        <v>0</v>
      </c>
      <c r="BJ115" s="125" t="s">
        <v>112</v>
      </c>
      <c r="BK115" s="123"/>
      <c r="BL115" s="123"/>
      <c r="BM115" s="123"/>
    </row>
    <row r="116" spans="2:65" s="1" customFormat="1" ht="18" customHeight="1" x14ac:dyDescent="0.2">
      <c r="B116" s="28"/>
      <c r="D116" s="227" t="s">
        <v>114</v>
      </c>
      <c r="E116" s="228"/>
      <c r="F116" s="228"/>
      <c r="J116" s="121">
        <v>0</v>
      </c>
      <c r="L116" s="122"/>
      <c r="M116" s="123"/>
      <c r="N116" s="124" t="s">
        <v>40</v>
      </c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23"/>
      <c r="AE116" s="123"/>
      <c r="AF116" s="123"/>
      <c r="AG116" s="123"/>
      <c r="AH116" s="123"/>
      <c r="AI116" s="123"/>
      <c r="AJ116" s="123"/>
      <c r="AK116" s="123"/>
      <c r="AL116" s="123"/>
      <c r="AM116" s="123"/>
      <c r="AN116" s="123"/>
      <c r="AO116" s="123"/>
      <c r="AP116" s="123"/>
      <c r="AQ116" s="123"/>
      <c r="AR116" s="123"/>
      <c r="AS116" s="123"/>
      <c r="AT116" s="123"/>
      <c r="AU116" s="123"/>
      <c r="AV116" s="123"/>
      <c r="AW116" s="123"/>
      <c r="AX116" s="123"/>
      <c r="AY116" s="125" t="s">
        <v>111</v>
      </c>
      <c r="AZ116" s="123"/>
      <c r="BA116" s="123"/>
      <c r="BB116" s="123"/>
      <c r="BC116" s="123"/>
      <c r="BD116" s="123"/>
      <c r="BE116" s="126">
        <f t="shared" si="0"/>
        <v>0</v>
      </c>
      <c r="BF116" s="126">
        <f t="shared" si="1"/>
        <v>0</v>
      </c>
      <c r="BG116" s="126">
        <f t="shared" si="2"/>
        <v>0</v>
      </c>
      <c r="BH116" s="126">
        <f t="shared" si="3"/>
        <v>0</v>
      </c>
      <c r="BI116" s="126">
        <f t="shared" si="4"/>
        <v>0</v>
      </c>
      <c r="BJ116" s="125" t="s">
        <v>112</v>
      </c>
      <c r="BK116" s="123"/>
      <c r="BL116" s="123"/>
      <c r="BM116" s="123"/>
    </row>
    <row r="117" spans="2:65" s="1" customFormat="1" ht="18" customHeight="1" x14ac:dyDescent="0.2">
      <c r="B117" s="28"/>
      <c r="D117" s="227" t="s">
        <v>115</v>
      </c>
      <c r="E117" s="228"/>
      <c r="F117" s="228"/>
      <c r="J117" s="121">
        <v>0</v>
      </c>
      <c r="L117" s="122"/>
      <c r="M117" s="123"/>
      <c r="N117" s="124" t="s">
        <v>40</v>
      </c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  <c r="AA117" s="123"/>
      <c r="AB117" s="123"/>
      <c r="AC117" s="123"/>
      <c r="AD117" s="123"/>
      <c r="AE117" s="123"/>
      <c r="AF117" s="123"/>
      <c r="AG117" s="123"/>
      <c r="AH117" s="123"/>
      <c r="AI117" s="123"/>
      <c r="AJ117" s="123"/>
      <c r="AK117" s="123"/>
      <c r="AL117" s="123"/>
      <c r="AM117" s="123"/>
      <c r="AN117" s="123"/>
      <c r="AO117" s="123"/>
      <c r="AP117" s="123"/>
      <c r="AQ117" s="123"/>
      <c r="AR117" s="123"/>
      <c r="AS117" s="123"/>
      <c r="AT117" s="123"/>
      <c r="AU117" s="123"/>
      <c r="AV117" s="123"/>
      <c r="AW117" s="123"/>
      <c r="AX117" s="123"/>
      <c r="AY117" s="125" t="s">
        <v>111</v>
      </c>
      <c r="AZ117" s="123"/>
      <c r="BA117" s="123"/>
      <c r="BB117" s="123"/>
      <c r="BC117" s="123"/>
      <c r="BD117" s="123"/>
      <c r="BE117" s="126">
        <f t="shared" si="0"/>
        <v>0</v>
      </c>
      <c r="BF117" s="126">
        <f t="shared" si="1"/>
        <v>0</v>
      </c>
      <c r="BG117" s="126">
        <f t="shared" si="2"/>
        <v>0</v>
      </c>
      <c r="BH117" s="126">
        <f t="shared" si="3"/>
        <v>0</v>
      </c>
      <c r="BI117" s="126">
        <f t="shared" si="4"/>
        <v>0</v>
      </c>
      <c r="BJ117" s="125" t="s">
        <v>112</v>
      </c>
      <c r="BK117" s="123"/>
      <c r="BL117" s="123"/>
      <c r="BM117" s="123"/>
    </row>
    <row r="118" spans="2:65" s="1" customFormat="1" ht="18" customHeight="1" x14ac:dyDescent="0.2">
      <c r="B118" s="28"/>
      <c r="D118" s="227" t="s">
        <v>116</v>
      </c>
      <c r="E118" s="228"/>
      <c r="F118" s="228"/>
      <c r="J118" s="121">
        <v>0</v>
      </c>
      <c r="L118" s="122"/>
      <c r="M118" s="123"/>
      <c r="N118" s="124" t="s">
        <v>40</v>
      </c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23"/>
      <c r="AE118" s="123"/>
      <c r="AF118" s="123"/>
      <c r="AG118" s="123"/>
      <c r="AH118" s="123"/>
      <c r="AI118" s="123"/>
      <c r="AJ118" s="123"/>
      <c r="AK118" s="123"/>
      <c r="AL118" s="123"/>
      <c r="AM118" s="123"/>
      <c r="AN118" s="123"/>
      <c r="AO118" s="123"/>
      <c r="AP118" s="123"/>
      <c r="AQ118" s="123"/>
      <c r="AR118" s="123"/>
      <c r="AS118" s="123"/>
      <c r="AT118" s="123"/>
      <c r="AU118" s="123"/>
      <c r="AV118" s="123"/>
      <c r="AW118" s="123"/>
      <c r="AX118" s="123"/>
      <c r="AY118" s="125" t="s">
        <v>111</v>
      </c>
      <c r="AZ118" s="123"/>
      <c r="BA118" s="123"/>
      <c r="BB118" s="123"/>
      <c r="BC118" s="123"/>
      <c r="BD118" s="123"/>
      <c r="BE118" s="126">
        <f t="shared" si="0"/>
        <v>0</v>
      </c>
      <c r="BF118" s="126">
        <f t="shared" si="1"/>
        <v>0</v>
      </c>
      <c r="BG118" s="126">
        <f t="shared" si="2"/>
        <v>0</v>
      </c>
      <c r="BH118" s="126">
        <f t="shared" si="3"/>
        <v>0</v>
      </c>
      <c r="BI118" s="126">
        <f t="shared" si="4"/>
        <v>0</v>
      </c>
      <c r="BJ118" s="125" t="s">
        <v>112</v>
      </c>
      <c r="BK118" s="123"/>
      <c r="BL118" s="123"/>
      <c r="BM118" s="123"/>
    </row>
    <row r="119" spans="2:65" s="1" customFormat="1" ht="18" customHeight="1" x14ac:dyDescent="0.2">
      <c r="B119" s="28"/>
      <c r="D119" s="120" t="s">
        <v>117</v>
      </c>
      <c r="J119" s="121">
        <f>ROUND(J30*T119,2)</f>
        <v>0</v>
      </c>
      <c r="L119" s="122"/>
      <c r="M119" s="123"/>
      <c r="N119" s="124" t="s">
        <v>40</v>
      </c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  <c r="AF119" s="123"/>
      <c r="AG119" s="123"/>
      <c r="AH119" s="123"/>
      <c r="AI119" s="123"/>
      <c r="AJ119" s="123"/>
      <c r="AK119" s="123"/>
      <c r="AL119" s="123"/>
      <c r="AM119" s="123"/>
      <c r="AN119" s="123"/>
      <c r="AO119" s="123"/>
      <c r="AP119" s="123"/>
      <c r="AQ119" s="123"/>
      <c r="AR119" s="123"/>
      <c r="AS119" s="123"/>
      <c r="AT119" s="123"/>
      <c r="AU119" s="123"/>
      <c r="AV119" s="123"/>
      <c r="AW119" s="123"/>
      <c r="AX119" s="123"/>
      <c r="AY119" s="125" t="s">
        <v>118</v>
      </c>
      <c r="AZ119" s="123"/>
      <c r="BA119" s="123"/>
      <c r="BB119" s="123"/>
      <c r="BC119" s="123"/>
      <c r="BD119" s="123"/>
      <c r="BE119" s="126">
        <f t="shared" si="0"/>
        <v>0</v>
      </c>
      <c r="BF119" s="126">
        <f t="shared" si="1"/>
        <v>0</v>
      </c>
      <c r="BG119" s="126">
        <f t="shared" si="2"/>
        <v>0</v>
      </c>
      <c r="BH119" s="126">
        <f t="shared" si="3"/>
        <v>0</v>
      </c>
      <c r="BI119" s="126">
        <f t="shared" si="4"/>
        <v>0</v>
      </c>
      <c r="BJ119" s="125" t="s">
        <v>112</v>
      </c>
      <c r="BK119" s="123"/>
      <c r="BL119" s="123"/>
      <c r="BM119" s="123"/>
    </row>
    <row r="120" spans="2:65" s="1" customFormat="1" x14ac:dyDescent="0.2">
      <c r="B120" s="28"/>
      <c r="L120" s="28"/>
    </row>
    <row r="121" spans="2:65" s="1" customFormat="1" ht="29.25" customHeight="1" x14ac:dyDescent="0.2">
      <c r="B121" s="28"/>
      <c r="C121" s="127" t="s">
        <v>119</v>
      </c>
      <c r="D121" s="97"/>
      <c r="E121" s="97"/>
      <c r="F121" s="97"/>
      <c r="G121" s="97"/>
      <c r="H121" s="97"/>
      <c r="I121" s="97"/>
      <c r="J121" s="128">
        <f>ROUND(J96+J113,2)</f>
        <v>0</v>
      </c>
      <c r="K121" s="97"/>
      <c r="L121" s="28"/>
    </row>
    <row r="122" spans="2:65" s="1" customFormat="1" ht="6.95" customHeight="1" x14ac:dyDescent="0.2">
      <c r="B122" s="43"/>
      <c r="C122" s="44"/>
      <c r="D122" s="44"/>
      <c r="E122" s="44"/>
      <c r="F122" s="44"/>
      <c r="G122" s="44"/>
      <c r="H122" s="44"/>
      <c r="I122" s="44"/>
      <c r="J122" s="44"/>
      <c r="K122" s="44"/>
      <c r="L122" s="28"/>
    </row>
    <row r="126" spans="2:65" s="1" customFormat="1" ht="6.95" customHeight="1" x14ac:dyDescent="0.2">
      <c r="B126" s="45"/>
      <c r="C126" s="46"/>
      <c r="D126" s="46"/>
      <c r="E126" s="46"/>
      <c r="F126" s="46"/>
      <c r="G126" s="46"/>
      <c r="H126" s="46"/>
      <c r="I126" s="46"/>
      <c r="J126" s="46"/>
      <c r="K126" s="46"/>
      <c r="L126" s="28"/>
    </row>
    <row r="127" spans="2:65" s="1" customFormat="1" ht="24.95" customHeight="1" x14ac:dyDescent="0.2">
      <c r="B127" s="28"/>
      <c r="C127" s="17" t="s">
        <v>120</v>
      </c>
      <c r="L127" s="28"/>
    </row>
    <row r="128" spans="2:65" s="1" customFormat="1" ht="6.95" customHeight="1" x14ac:dyDescent="0.2">
      <c r="B128" s="28"/>
      <c r="L128" s="28"/>
    </row>
    <row r="129" spans="2:65" s="1" customFormat="1" ht="12" customHeight="1" x14ac:dyDescent="0.2">
      <c r="B129" s="28"/>
      <c r="C129" s="23" t="s">
        <v>15</v>
      </c>
      <c r="L129" s="28"/>
    </row>
    <row r="130" spans="2:65" s="1" customFormat="1" ht="16.5" customHeight="1" x14ac:dyDescent="0.2">
      <c r="B130" s="28"/>
      <c r="E130" s="229" t="str">
        <f>E7</f>
        <v>SPŠE Hálova 16</v>
      </c>
      <c r="F130" s="230"/>
      <c r="G130" s="230"/>
      <c r="H130" s="230"/>
      <c r="L130" s="28"/>
    </row>
    <row r="131" spans="2:65" s="1" customFormat="1" ht="12" customHeight="1" x14ac:dyDescent="0.2">
      <c r="B131" s="28"/>
      <c r="C131" s="23" t="s">
        <v>94</v>
      </c>
      <c r="L131" s="28"/>
    </row>
    <row r="132" spans="2:65" s="1" customFormat="1" ht="30" customHeight="1" x14ac:dyDescent="0.2">
      <c r="B132" s="28"/>
      <c r="E132" s="205" t="str">
        <f>E9</f>
        <v>04 - Havarijný stav - ležatý rozvod kanalizácie pod základovou doskou -  m.č. 3 Obrobňa</v>
      </c>
      <c r="F132" s="231"/>
      <c r="G132" s="231"/>
      <c r="H132" s="231"/>
      <c r="L132" s="28"/>
    </row>
    <row r="133" spans="2:65" s="1" customFormat="1" ht="6.95" customHeight="1" x14ac:dyDescent="0.2">
      <c r="B133" s="28"/>
      <c r="L133" s="28"/>
    </row>
    <row r="134" spans="2:65" s="1" customFormat="1" ht="12" customHeight="1" x14ac:dyDescent="0.2">
      <c r="B134" s="28"/>
      <c r="C134" s="23" t="s">
        <v>19</v>
      </c>
      <c r="F134" s="21" t="str">
        <f>F12</f>
        <v>Bratislava</v>
      </c>
      <c r="I134" s="23" t="s">
        <v>21</v>
      </c>
      <c r="J134" s="51">
        <f>IF(J12="","",J12)</f>
        <v>0</v>
      </c>
      <c r="L134" s="28"/>
    </row>
    <row r="135" spans="2:65" s="1" customFormat="1" ht="6.95" customHeight="1" x14ac:dyDescent="0.2">
      <c r="B135" s="28"/>
      <c r="L135" s="28"/>
    </row>
    <row r="136" spans="2:65" s="1" customFormat="1" ht="15.2" customHeight="1" x14ac:dyDescent="0.2">
      <c r="B136" s="28"/>
      <c r="C136" s="23" t="s">
        <v>22</v>
      </c>
      <c r="F136" s="21" t="str">
        <f>E15</f>
        <v>Stredná priemyselná škola elektrotechnická</v>
      </c>
      <c r="I136" s="23" t="s">
        <v>29</v>
      </c>
      <c r="J136" s="26" t="str">
        <f>E21</f>
        <v xml:space="preserve"> </v>
      </c>
      <c r="L136" s="28"/>
    </row>
    <row r="137" spans="2:65" s="1" customFormat="1" ht="15.2" customHeight="1" x14ac:dyDescent="0.2">
      <c r="B137" s="28"/>
      <c r="C137" s="23" t="s">
        <v>27</v>
      </c>
      <c r="F137" s="21" t="str">
        <f>IF(E18="","",E18)</f>
        <v>Vyplň údaj</v>
      </c>
      <c r="I137" s="23" t="s">
        <v>32</v>
      </c>
      <c r="J137" s="26" t="str">
        <f>E24</f>
        <v xml:space="preserve"> </v>
      </c>
      <c r="L137" s="28"/>
    </row>
    <row r="138" spans="2:65" s="1" customFormat="1" ht="10.35" customHeight="1" x14ac:dyDescent="0.2">
      <c r="B138" s="28"/>
      <c r="L138" s="28"/>
    </row>
    <row r="139" spans="2:65" s="10" customFormat="1" ht="29.25" customHeight="1" x14ac:dyDescent="0.2">
      <c r="B139" s="129"/>
      <c r="C139" s="130" t="s">
        <v>121</v>
      </c>
      <c r="D139" s="131" t="s">
        <v>59</v>
      </c>
      <c r="E139" s="131" t="s">
        <v>55</v>
      </c>
      <c r="F139" s="131" t="s">
        <v>56</v>
      </c>
      <c r="G139" s="131" t="s">
        <v>122</v>
      </c>
      <c r="H139" s="131" t="s">
        <v>123</v>
      </c>
      <c r="I139" s="131" t="s">
        <v>124</v>
      </c>
      <c r="J139" s="132" t="s">
        <v>100</v>
      </c>
      <c r="K139" s="133" t="s">
        <v>125</v>
      </c>
      <c r="L139" s="129"/>
      <c r="M139" s="58" t="s">
        <v>1</v>
      </c>
      <c r="N139" s="59" t="s">
        <v>38</v>
      </c>
      <c r="O139" s="59" t="s">
        <v>126</v>
      </c>
      <c r="P139" s="59" t="s">
        <v>127</v>
      </c>
      <c r="Q139" s="59" t="s">
        <v>128</v>
      </c>
      <c r="R139" s="59" t="s">
        <v>129</v>
      </c>
      <c r="S139" s="59" t="s">
        <v>130</v>
      </c>
      <c r="T139" s="60" t="s">
        <v>131</v>
      </c>
    </row>
    <row r="140" spans="2:65" s="1" customFormat="1" ht="22.9" customHeight="1" x14ac:dyDescent="0.25">
      <c r="B140" s="28"/>
      <c r="C140" s="63" t="s">
        <v>96</v>
      </c>
      <c r="J140" s="134">
        <f>BK140</f>
        <v>0</v>
      </c>
      <c r="L140" s="28"/>
      <c r="M140" s="61"/>
      <c r="N140" s="52"/>
      <c r="O140" s="52"/>
      <c r="P140" s="135">
        <f>P141+P174+P230</f>
        <v>0</v>
      </c>
      <c r="Q140" s="52"/>
      <c r="R140" s="135">
        <f>R141+R174+R230</f>
        <v>6.1665867322599999</v>
      </c>
      <c r="S140" s="52"/>
      <c r="T140" s="136">
        <f>T141+T174+T230</f>
        <v>5.6587200999999991</v>
      </c>
      <c r="AT140" s="13" t="s">
        <v>73</v>
      </c>
      <c r="AU140" s="13" t="s">
        <v>102</v>
      </c>
      <c r="BK140" s="137">
        <f>BK141+BK174+BK230</f>
        <v>0</v>
      </c>
    </row>
    <row r="141" spans="2:65" s="11" customFormat="1" ht="25.9" customHeight="1" x14ac:dyDescent="0.2">
      <c r="B141" s="138"/>
      <c r="D141" s="139" t="s">
        <v>73</v>
      </c>
      <c r="E141" s="140" t="s">
        <v>132</v>
      </c>
      <c r="F141" s="140" t="s">
        <v>133</v>
      </c>
      <c r="I141" s="141"/>
      <c r="J141" s="117">
        <f>BK141</f>
        <v>0</v>
      </c>
      <c r="L141" s="138"/>
      <c r="M141" s="142"/>
      <c r="P141" s="143">
        <f>P142+P150+P155+P172</f>
        <v>0</v>
      </c>
      <c r="R141" s="143">
        <f>R142+R150+R155+R172</f>
        <v>5.7410258251999995</v>
      </c>
      <c r="T141" s="144">
        <f>T142+T150+T155+T172</f>
        <v>5.6023999999999994</v>
      </c>
      <c r="AR141" s="139" t="s">
        <v>82</v>
      </c>
      <c r="AT141" s="145" t="s">
        <v>73</v>
      </c>
      <c r="AU141" s="145" t="s">
        <v>74</v>
      </c>
      <c r="AY141" s="139" t="s">
        <v>134</v>
      </c>
      <c r="BK141" s="146">
        <f>BK142+BK150+BK155+BK172</f>
        <v>0</v>
      </c>
    </row>
    <row r="142" spans="2:65" s="11" customFormat="1" ht="22.9" customHeight="1" x14ac:dyDescent="0.2">
      <c r="B142" s="138"/>
      <c r="D142" s="139" t="s">
        <v>73</v>
      </c>
      <c r="E142" s="147" t="s">
        <v>82</v>
      </c>
      <c r="F142" s="147" t="s">
        <v>210</v>
      </c>
      <c r="I142" s="141"/>
      <c r="J142" s="148">
        <f>BK142</f>
        <v>0</v>
      </c>
      <c r="L142" s="138"/>
      <c r="M142" s="142"/>
      <c r="P142" s="143">
        <f>SUM(P143:P149)</f>
        <v>0</v>
      </c>
      <c r="R142" s="143">
        <f>SUM(R143:R149)</f>
        <v>0.75785999999999998</v>
      </c>
      <c r="T142" s="144">
        <f>SUM(T143:T149)</f>
        <v>0</v>
      </c>
      <c r="AR142" s="139" t="s">
        <v>82</v>
      </c>
      <c r="AT142" s="145" t="s">
        <v>73</v>
      </c>
      <c r="AU142" s="145" t="s">
        <v>82</v>
      </c>
      <c r="AY142" s="139" t="s">
        <v>134</v>
      </c>
      <c r="BK142" s="146">
        <f>SUM(BK143:BK149)</f>
        <v>0</v>
      </c>
    </row>
    <row r="143" spans="2:65" s="1" customFormat="1" ht="21.75" customHeight="1" x14ac:dyDescent="0.2">
      <c r="B143" s="28"/>
      <c r="C143" s="149" t="s">
        <v>82</v>
      </c>
      <c r="D143" s="149" t="s">
        <v>137</v>
      </c>
      <c r="E143" s="150" t="s">
        <v>211</v>
      </c>
      <c r="F143" s="151" t="s">
        <v>212</v>
      </c>
      <c r="G143" s="152" t="s">
        <v>187</v>
      </c>
      <c r="H143" s="153">
        <v>12</v>
      </c>
      <c r="I143" s="154"/>
      <c r="J143" s="155">
        <f t="shared" ref="J143:J149" si="5">ROUND(I143*H143,2)</f>
        <v>0</v>
      </c>
      <c r="K143" s="156"/>
      <c r="L143" s="28"/>
      <c r="M143" s="157" t="s">
        <v>1</v>
      </c>
      <c r="N143" s="119" t="s">
        <v>40</v>
      </c>
      <c r="P143" s="158">
        <f t="shared" ref="P143:P149" si="6">O143*H143</f>
        <v>0</v>
      </c>
      <c r="Q143" s="158">
        <v>1.0121E-2</v>
      </c>
      <c r="R143" s="158">
        <f t="shared" ref="R143:R149" si="7">Q143*H143</f>
        <v>0.121452</v>
      </c>
      <c r="S143" s="158">
        <v>0</v>
      </c>
      <c r="T143" s="159">
        <f t="shared" ref="T143:T149" si="8">S143*H143</f>
        <v>0</v>
      </c>
      <c r="AR143" s="160" t="s">
        <v>141</v>
      </c>
      <c r="AT143" s="160" t="s">
        <v>137</v>
      </c>
      <c r="AU143" s="160" t="s">
        <v>112</v>
      </c>
      <c r="AY143" s="13" t="s">
        <v>134</v>
      </c>
      <c r="BE143" s="161">
        <f t="shared" ref="BE143:BE149" si="9">IF(N143="základná",J143,0)</f>
        <v>0</v>
      </c>
      <c r="BF143" s="161">
        <f t="shared" ref="BF143:BF149" si="10">IF(N143="znížená",J143,0)</f>
        <v>0</v>
      </c>
      <c r="BG143" s="161">
        <f t="shared" ref="BG143:BG149" si="11">IF(N143="zákl. prenesená",J143,0)</f>
        <v>0</v>
      </c>
      <c r="BH143" s="161">
        <f t="shared" ref="BH143:BH149" si="12">IF(N143="zníž. prenesená",J143,0)</f>
        <v>0</v>
      </c>
      <c r="BI143" s="161">
        <f t="shared" ref="BI143:BI149" si="13">IF(N143="nulová",J143,0)</f>
        <v>0</v>
      </c>
      <c r="BJ143" s="13" t="s">
        <v>112</v>
      </c>
      <c r="BK143" s="161">
        <f t="shared" ref="BK143:BK149" si="14">ROUND(I143*H143,2)</f>
        <v>0</v>
      </c>
      <c r="BL143" s="13" t="s">
        <v>141</v>
      </c>
      <c r="BM143" s="160" t="s">
        <v>732</v>
      </c>
    </row>
    <row r="144" spans="2:65" s="1" customFormat="1" ht="33" customHeight="1" x14ac:dyDescent="0.2">
      <c r="B144" s="28"/>
      <c r="C144" s="149" t="s">
        <v>112</v>
      </c>
      <c r="D144" s="149" t="s">
        <v>137</v>
      </c>
      <c r="E144" s="150" t="s">
        <v>214</v>
      </c>
      <c r="F144" s="151" t="s">
        <v>215</v>
      </c>
      <c r="G144" s="152" t="s">
        <v>216</v>
      </c>
      <c r="H144" s="153">
        <v>6.84</v>
      </c>
      <c r="I144" s="154"/>
      <c r="J144" s="155">
        <f t="shared" si="5"/>
        <v>0</v>
      </c>
      <c r="K144" s="156"/>
      <c r="L144" s="28"/>
      <c r="M144" s="157" t="s">
        <v>1</v>
      </c>
      <c r="N144" s="119" t="s">
        <v>40</v>
      </c>
      <c r="P144" s="158">
        <f t="shared" si="6"/>
        <v>0</v>
      </c>
      <c r="Q144" s="158">
        <v>0</v>
      </c>
      <c r="R144" s="158">
        <f t="shared" si="7"/>
        <v>0</v>
      </c>
      <c r="S144" s="158">
        <v>0</v>
      </c>
      <c r="T144" s="159">
        <f t="shared" si="8"/>
        <v>0</v>
      </c>
      <c r="AR144" s="160" t="s">
        <v>141</v>
      </c>
      <c r="AT144" s="160" t="s">
        <v>137</v>
      </c>
      <c r="AU144" s="160" t="s">
        <v>112</v>
      </c>
      <c r="AY144" s="13" t="s">
        <v>134</v>
      </c>
      <c r="BE144" s="161">
        <f t="shared" si="9"/>
        <v>0</v>
      </c>
      <c r="BF144" s="161">
        <f t="shared" si="10"/>
        <v>0</v>
      </c>
      <c r="BG144" s="161">
        <f t="shared" si="11"/>
        <v>0</v>
      </c>
      <c r="BH144" s="161">
        <f t="shared" si="12"/>
        <v>0</v>
      </c>
      <c r="BI144" s="161">
        <f t="shared" si="13"/>
        <v>0</v>
      </c>
      <c r="BJ144" s="13" t="s">
        <v>112</v>
      </c>
      <c r="BK144" s="161">
        <f t="shared" si="14"/>
        <v>0</v>
      </c>
      <c r="BL144" s="13" t="s">
        <v>141</v>
      </c>
      <c r="BM144" s="160" t="s">
        <v>733</v>
      </c>
    </row>
    <row r="145" spans="2:65" s="1" customFormat="1" ht="24.2" customHeight="1" x14ac:dyDescent="0.2">
      <c r="B145" s="28"/>
      <c r="C145" s="149" t="s">
        <v>148</v>
      </c>
      <c r="D145" s="149" t="s">
        <v>137</v>
      </c>
      <c r="E145" s="150" t="s">
        <v>218</v>
      </c>
      <c r="F145" s="151" t="s">
        <v>219</v>
      </c>
      <c r="G145" s="152" t="s">
        <v>140</v>
      </c>
      <c r="H145" s="153">
        <v>24</v>
      </c>
      <c r="I145" s="154"/>
      <c r="J145" s="155">
        <f t="shared" si="5"/>
        <v>0</v>
      </c>
      <c r="K145" s="156"/>
      <c r="L145" s="28"/>
      <c r="M145" s="157" t="s">
        <v>1</v>
      </c>
      <c r="N145" s="119" t="s">
        <v>40</v>
      </c>
      <c r="P145" s="158">
        <f t="shared" si="6"/>
        <v>0</v>
      </c>
      <c r="Q145" s="158">
        <v>2.6516999999999999E-2</v>
      </c>
      <c r="R145" s="158">
        <f t="shared" si="7"/>
        <v>0.63640799999999997</v>
      </c>
      <c r="S145" s="158">
        <v>0</v>
      </c>
      <c r="T145" s="159">
        <f t="shared" si="8"/>
        <v>0</v>
      </c>
      <c r="AR145" s="160" t="s">
        <v>141</v>
      </c>
      <c r="AT145" s="160" t="s">
        <v>137</v>
      </c>
      <c r="AU145" s="160" t="s">
        <v>112</v>
      </c>
      <c r="AY145" s="13" t="s">
        <v>134</v>
      </c>
      <c r="BE145" s="161">
        <f t="shared" si="9"/>
        <v>0</v>
      </c>
      <c r="BF145" s="161">
        <f t="shared" si="10"/>
        <v>0</v>
      </c>
      <c r="BG145" s="161">
        <f t="shared" si="11"/>
        <v>0</v>
      </c>
      <c r="BH145" s="161">
        <f t="shared" si="12"/>
        <v>0</v>
      </c>
      <c r="BI145" s="161">
        <f t="shared" si="13"/>
        <v>0</v>
      </c>
      <c r="BJ145" s="13" t="s">
        <v>112</v>
      </c>
      <c r="BK145" s="161">
        <f t="shared" si="14"/>
        <v>0</v>
      </c>
      <c r="BL145" s="13" t="s">
        <v>141</v>
      </c>
      <c r="BM145" s="160" t="s">
        <v>734</v>
      </c>
    </row>
    <row r="146" spans="2:65" s="1" customFormat="1" ht="24.2" customHeight="1" x14ac:dyDescent="0.2">
      <c r="B146" s="28"/>
      <c r="C146" s="149" t="s">
        <v>141</v>
      </c>
      <c r="D146" s="149" t="s">
        <v>137</v>
      </c>
      <c r="E146" s="150" t="s">
        <v>221</v>
      </c>
      <c r="F146" s="151" t="s">
        <v>222</v>
      </c>
      <c r="G146" s="152" t="s">
        <v>140</v>
      </c>
      <c r="H146" s="153">
        <v>24</v>
      </c>
      <c r="I146" s="154"/>
      <c r="J146" s="155">
        <f t="shared" si="5"/>
        <v>0</v>
      </c>
      <c r="K146" s="156"/>
      <c r="L146" s="28"/>
      <c r="M146" s="157" t="s">
        <v>1</v>
      </c>
      <c r="N146" s="119" t="s">
        <v>40</v>
      </c>
      <c r="P146" s="158">
        <f t="shared" si="6"/>
        <v>0</v>
      </c>
      <c r="Q146" s="158">
        <v>0</v>
      </c>
      <c r="R146" s="158">
        <f t="shared" si="7"/>
        <v>0</v>
      </c>
      <c r="S146" s="158">
        <v>0</v>
      </c>
      <c r="T146" s="159">
        <f t="shared" si="8"/>
        <v>0</v>
      </c>
      <c r="AR146" s="160" t="s">
        <v>141</v>
      </c>
      <c r="AT146" s="160" t="s">
        <v>137</v>
      </c>
      <c r="AU146" s="160" t="s">
        <v>112</v>
      </c>
      <c r="AY146" s="13" t="s">
        <v>134</v>
      </c>
      <c r="BE146" s="161">
        <f t="shared" si="9"/>
        <v>0</v>
      </c>
      <c r="BF146" s="161">
        <f t="shared" si="10"/>
        <v>0</v>
      </c>
      <c r="BG146" s="161">
        <f t="shared" si="11"/>
        <v>0</v>
      </c>
      <c r="BH146" s="161">
        <f t="shared" si="12"/>
        <v>0</v>
      </c>
      <c r="BI146" s="161">
        <f t="shared" si="13"/>
        <v>0</v>
      </c>
      <c r="BJ146" s="13" t="s">
        <v>112</v>
      </c>
      <c r="BK146" s="161">
        <f t="shared" si="14"/>
        <v>0</v>
      </c>
      <c r="BL146" s="13" t="s">
        <v>141</v>
      </c>
      <c r="BM146" s="160" t="s">
        <v>735</v>
      </c>
    </row>
    <row r="147" spans="2:65" s="1" customFormat="1" ht="37.9" customHeight="1" x14ac:dyDescent="0.2">
      <c r="B147" s="28"/>
      <c r="C147" s="149" t="s">
        <v>161</v>
      </c>
      <c r="D147" s="149" t="s">
        <v>137</v>
      </c>
      <c r="E147" s="150" t="s">
        <v>224</v>
      </c>
      <c r="F147" s="151" t="s">
        <v>225</v>
      </c>
      <c r="G147" s="152" t="s">
        <v>216</v>
      </c>
      <c r="H147" s="153">
        <v>13.68</v>
      </c>
      <c r="I147" s="154"/>
      <c r="J147" s="155">
        <f t="shared" si="5"/>
        <v>0</v>
      </c>
      <c r="K147" s="156"/>
      <c r="L147" s="28"/>
      <c r="M147" s="157" t="s">
        <v>1</v>
      </c>
      <c r="N147" s="119" t="s">
        <v>40</v>
      </c>
      <c r="P147" s="158">
        <f t="shared" si="6"/>
        <v>0</v>
      </c>
      <c r="Q147" s="158">
        <v>0</v>
      </c>
      <c r="R147" s="158">
        <f t="shared" si="7"/>
        <v>0</v>
      </c>
      <c r="S147" s="158">
        <v>0</v>
      </c>
      <c r="T147" s="159">
        <f t="shared" si="8"/>
        <v>0</v>
      </c>
      <c r="AR147" s="160" t="s">
        <v>141</v>
      </c>
      <c r="AT147" s="160" t="s">
        <v>137</v>
      </c>
      <c r="AU147" s="160" t="s">
        <v>112</v>
      </c>
      <c r="AY147" s="13" t="s">
        <v>134</v>
      </c>
      <c r="BE147" s="161">
        <f t="shared" si="9"/>
        <v>0</v>
      </c>
      <c r="BF147" s="161">
        <f t="shared" si="10"/>
        <v>0</v>
      </c>
      <c r="BG147" s="161">
        <f t="shared" si="11"/>
        <v>0</v>
      </c>
      <c r="BH147" s="161">
        <f t="shared" si="12"/>
        <v>0</v>
      </c>
      <c r="BI147" s="161">
        <f t="shared" si="13"/>
        <v>0</v>
      </c>
      <c r="BJ147" s="13" t="s">
        <v>112</v>
      </c>
      <c r="BK147" s="161">
        <f t="shared" si="14"/>
        <v>0</v>
      </c>
      <c r="BL147" s="13" t="s">
        <v>141</v>
      </c>
      <c r="BM147" s="160" t="s">
        <v>736</v>
      </c>
    </row>
    <row r="148" spans="2:65" s="1" customFormat="1" ht="37.9" customHeight="1" x14ac:dyDescent="0.2">
      <c r="B148" s="28"/>
      <c r="C148" s="149" t="s">
        <v>165</v>
      </c>
      <c r="D148" s="149" t="s">
        <v>137</v>
      </c>
      <c r="E148" s="150" t="s">
        <v>227</v>
      </c>
      <c r="F148" s="151" t="s">
        <v>228</v>
      </c>
      <c r="G148" s="152" t="s">
        <v>216</v>
      </c>
      <c r="H148" s="153">
        <v>41.04</v>
      </c>
      <c r="I148" s="154"/>
      <c r="J148" s="155">
        <f t="shared" si="5"/>
        <v>0</v>
      </c>
      <c r="K148" s="156"/>
      <c r="L148" s="28"/>
      <c r="M148" s="157" t="s">
        <v>1</v>
      </c>
      <c r="N148" s="119" t="s">
        <v>40</v>
      </c>
      <c r="P148" s="158">
        <f t="shared" si="6"/>
        <v>0</v>
      </c>
      <c r="Q148" s="158">
        <v>0</v>
      </c>
      <c r="R148" s="158">
        <f t="shared" si="7"/>
        <v>0</v>
      </c>
      <c r="S148" s="158">
        <v>0</v>
      </c>
      <c r="T148" s="159">
        <f t="shared" si="8"/>
        <v>0</v>
      </c>
      <c r="AR148" s="160" t="s">
        <v>141</v>
      </c>
      <c r="AT148" s="160" t="s">
        <v>137</v>
      </c>
      <c r="AU148" s="160" t="s">
        <v>112</v>
      </c>
      <c r="AY148" s="13" t="s">
        <v>134</v>
      </c>
      <c r="BE148" s="161">
        <f t="shared" si="9"/>
        <v>0</v>
      </c>
      <c r="BF148" s="161">
        <f t="shared" si="10"/>
        <v>0</v>
      </c>
      <c r="BG148" s="161">
        <f t="shared" si="11"/>
        <v>0</v>
      </c>
      <c r="BH148" s="161">
        <f t="shared" si="12"/>
        <v>0</v>
      </c>
      <c r="BI148" s="161">
        <f t="shared" si="13"/>
        <v>0</v>
      </c>
      <c r="BJ148" s="13" t="s">
        <v>112</v>
      </c>
      <c r="BK148" s="161">
        <f t="shared" si="14"/>
        <v>0</v>
      </c>
      <c r="BL148" s="13" t="s">
        <v>141</v>
      </c>
      <c r="BM148" s="160" t="s">
        <v>737</v>
      </c>
    </row>
    <row r="149" spans="2:65" s="1" customFormat="1" ht="24.2" customHeight="1" x14ac:dyDescent="0.2">
      <c r="B149" s="28"/>
      <c r="C149" s="149" t="s">
        <v>169</v>
      </c>
      <c r="D149" s="149" t="s">
        <v>137</v>
      </c>
      <c r="E149" s="150" t="s">
        <v>230</v>
      </c>
      <c r="F149" s="151" t="s">
        <v>231</v>
      </c>
      <c r="G149" s="152" t="s">
        <v>216</v>
      </c>
      <c r="H149" s="153">
        <v>6.84</v>
      </c>
      <c r="I149" s="154"/>
      <c r="J149" s="155">
        <f t="shared" si="5"/>
        <v>0</v>
      </c>
      <c r="K149" s="156"/>
      <c r="L149" s="28"/>
      <c r="M149" s="157" t="s">
        <v>1</v>
      </c>
      <c r="N149" s="119" t="s">
        <v>40</v>
      </c>
      <c r="P149" s="158">
        <f t="shared" si="6"/>
        <v>0</v>
      </c>
      <c r="Q149" s="158">
        <v>0</v>
      </c>
      <c r="R149" s="158">
        <f t="shared" si="7"/>
        <v>0</v>
      </c>
      <c r="S149" s="158">
        <v>0</v>
      </c>
      <c r="T149" s="159">
        <f t="shared" si="8"/>
        <v>0</v>
      </c>
      <c r="AR149" s="160" t="s">
        <v>141</v>
      </c>
      <c r="AT149" s="160" t="s">
        <v>137</v>
      </c>
      <c r="AU149" s="160" t="s">
        <v>112</v>
      </c>
      <c r="AY149" s="13" t="s">
        <v>134</v>
      </c>
      <c r="BE149" s="161">
        <f t="shared" si="9"/>
        <v>0</v>
      </c>
      <c r="BF149" s="161">
        <f t="shared" si="10"/>
        <v>0</v>
      </c>
      <c r="BG149" s="161">
        <f t="shared" si="11"/>
        <v>0</v>
      </c>
      <c r="BH149" s="161">
        <f t="shared" si="12"/>
        <v>0</v>
      </c>
      <c r="BI149" s="161">
        <f t="shared" si="13"/>
        <v>0</v>
      </c>
      <c r="BJ149" s="13" t="s">
        <v>112</v>
      </c>
      <c r="BK149" s="161">
        <f t="shared" si="14"/>
        <v>0</v>
      </c>
      <c r="BL149" s="13" t="s">
        <v>141</v>
      </c>
      <c r="BM149" s="160" t="s">
        <v>738</v>
      </c>
    </row>
    <row r="150" spans="2:65" s="11" customFormat="1" ht="22.9" customHeight="1" x14ac:dyDescent="0.2">
      <c r="B150" s="138"/>
      <c r="D150" s="139" t="s">
        <v>73</v>
      </c>
      <c r="E150" s="147" t="s">
        <v>165</v>
      </c>
      <c r="F150" s="147" t="s">
        <v>233</v>
      </c>
      <c r="I150" s="141"/>
      <c r="J150" s="148">
        <f>BK150</f>
        <v>0</v>
      </c>
      <c r="L150" s="138"/>
      <c r="M150" s="142"/>
      <c r="P150" s="143">
        <f>SUM(P151:P154)</f>
        <v>0</v>
      </c>
      <c r="R150" s="143">
        <f>SUM(R151:R154)</f>
        <v>3.3590399199999998</v>
      </c>
      <c r="T150" s="144">
        <f>SUM(T151:T154)</f>
        <v>0</v>
      </c>
      <c r="AR150" s="139" t="s">
        <v>82</v>
      </c>
      <c r="AT150" s="145" t="s">
        <v>73</v>
      </c>
      <c r="AU150" s="145" t="s">
        <v>82</v>
      </c>
      <c r="AY150" s="139" t="s">
        <v>134</v>
      </c>
      <c r="BK150" s="146">
        <f>SUM(BK151:BK154)</f>
        <v>0</v>
      </c>
    </row>
    <row r="151" spans="2:65" s="1" customFormat="1" ht="24.2" customHeight="1" x14ac:dyDescent="0.2">
      <c r="B151" s="28"/>
      <c r="C151" s="149" t="s">
        <v>173</v>
      </c>
      <c r="D151" s="149" t="s">
        <v>137</v>
      </c>
      <c r="E151" s="150" t="s">
        <v>234</v>
      </c>
      <c r="F151" s="151" t="s">
        <v>235</v>
      </c>
      <c r="G151" s="152" t="s">
        <v>216</v>
      </c>
      <c r="H151" s="153">
        <v>1.08</v>
      </c>
      <c r="I151" s="154"/>
      <c r="J151" s="155">
        <f>ROUND(I151*H151,2)</f>
        <v>0</v>
      </c>
      <c r="K151" s="156"/>
      <c r="L151" s="28"/>
      <c r="M151" s="157" t="s">
        <v>1</v>
      </c>
      <c r="N151" s="119" t="s">
        <v>40</v>
      </c>
      <c r="P151" s="158">
        <f>O151*H151</f>
        <v>0</v>
      </c>
      <c r="Q151" s="158">
        <v>2.2848489999999999</v>
      </c>
      <c r="R151" s="158">
        <f>Q151*H151</f>
        <v>2.4676369199999999</v>
      </c>
      <c r="S151" s="158">
        <v>0</v>
      </c>
      <c r="T151" s="159">
        <f>S151*H151</f>
        <v>0</v>
      </c>
      <c r="AR151" s="160" t="s">
        <v>141</v>
      </c>
      <c r="AT151" s="160" t="s">
        <v>137</v>
      </c>
      <c r="AU151" s="160" t="s">
        <v>112</v>
      </c>
      <c r="AY151" s="13" t="s">
        <v>134</v>
      </c>
      <c r="BE151" s="161">
        <f>IF(N151="základná",J151,0)</f>
        <v>0</v>
      </c>
      <c r="BF151" s="161">
        <f>IF(N151="znížená",J151,0)</f>
        <v>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3" t="s">
        <v>112</v>
      </c>
      <c r="BK151" s="161">
        <f>ROUND(I151*H151,2)</f>
        <v>0</v>
      </c>
      <c r="BL151" s="13" t="s">
        <v>141</v>
      </c>
      <c r="BM151" s="160" t="s">
        <v>739</v>
      </c>
    </row>
    <row r="152" spans="2:65" s="1" customFormat="1" ht="24.2" customHeight="1" x14ac:dyDescent="0.2">
      <c r="B152" s="28"/>
      <c r="C152" s="149" t="s">
        <v>135</v>
      </c>
      <c r="D152" s="149" t="s">
        <v>137</v>
      </c>
      <c r="E152" s="150" t="s">
        <v>237</v>
      </c>
      <c r="F152" s="151" t="s">
        <v>238</v>
      </c>
      <c r="G152" s="152" t="s">
        <v>140</v>
      </c>
      <c r="H152" s="153">
        <v>7.2</v>
      </c>
      <c r="I152" s="154"/>
      <c r="J152" s="155">
        <f>ROUND(I152*H152,2)</f>
        <v>0</v>
      </c>
      <c r="K152" s="156"/>
      <c r="L152" s="28"/>
      <c r="M152" s="157" t="s">
        <v>1</v>
      </c>
      <c r="N152" s="119" t="s">
        <v>40</v>
      </c>
      <c r="P152" s="158">
        <f>O152*H152</f>
        <v>0</v>
      </c>
      <c r="Q152" s="158">
        <v>0</v>
      </c>
      <c r="R152" s="158">
        <f>Q152*H152</f>
        <v>0</v>
      </c>
      <c r="S152" s="158">
        <v>0</v>
      </c>
      <c r="T152" s="159">
        <f>S152*H152</f>
        <v>0</v>
      </c>
      <c r="AR152" s="160" t="s">
        <v>141</v>
      </c>
      <c r="AT152" s="160" t="s">
        <v>137</v>
      </c>
      <c r="AU152" s="160" t="s">
        <v>112</v>
      </c>
      <c r="AY152" s="13" t="s">
        <v>134</v>
      </c>
      <c r="BE152" s="161">
        <f>IF(N152="základná",J152,0)</f>
        <v>0</v>
      </c>
      <c r="BF152" s="161">
        <f>IF(N152="znížená",J152,0)</f>
        <v>0</v>
      </c>
      <c r="BG152" s="161">
        <f>IF(N152="zákl. prenesená",J152,0)</f>
        <v>0</v>
      </c>
      <c r="BH152" s="161">
        <f>IF(N152="zníž. prenesená",J152,0)</f>
        <v>0</v>
      </c>
      <c r="BI152" s="161">
        <f>IF(N152="nulová",J152,0)</f>
        <v>0</v>
      </c>
      <c r="BJ152" s="13" t="s">
        <v>112</v>
      </c>
      <c r="BK152" s="161">
        <f>ROUND(I152*H152,2)</f>
        <v>0</v>
      </c>
      <c r="BL152" s="13" t="s">
        <v>141</v>
      </c>
      <c r="BM152" s="160" t="s">
        <v>740</v>
      </c>
    </row>
    <row r="153" spans="2:65" s="1" customFormat="1" ht="24.2" customHeight="1" x14ac:dyDescent="0.2">
      <c r="B153" s="28"/>
      <c r="C153" s="174" t="s">
        <v>180</v>
      </c>
      <c r="D153" s="174" t="s">
        <v>240</v>
      </c>
      <c r="E153" s="175" t="s">
        <v>241</v>
      </c>
      <c r="F153" s="176" t="s">
        <v>242</v>
      </c>
      <c r="G153" s="177" t="s">
        <v>243</v>
      </c>
      <c r="H153" s="178">
        <v>1.4830000000000003</v>
      </c>
      <c r="I153" s="179"/>
      <c r="J153" s="180">
        <f>ROUND(I153*H153,2)</f>
        <v>0</v>
      </c>
      <c r="K153" s="181"/>
      <c r="L153" s="182"/>
      <c r="M153" s="183" t="s">
        <v>1</v>
      </c>
      <c r="N153" s="184" t="s">
        <v>40</v>
      </c>
      <c r="P153" s="158">
        <f>O153*H153</f>
        <v>0</v>
      </c>
      <c r="Q153" s="158">
        <v>1E-3</v>
      </c>
      <c r="R153" s="158">
        <f>Q153*H153</f>
        <v>1.4830000000000004E-3</v>
      </c>
      <c r="S153" s="158">
        <v>0</v>
      </c>
      <c r="T153" s="159">
        <f>S153*H153</f>
        <v>0</v>
      </c>
      <c r="AR153" s="160" t="s">
        <v>173</v>
      </c>
      <c r="AT153" s="160" t="s">
        <v>240</v>
      </c>
      <c r="AU153" s="160" t="s">
        <v>112</v>
      </c>
      <c r="AY153" s="13" t="s">
        <v>134</v>
      </c>
      <c r="BE153" s="161">
        <f>IF(N153="základná",J153,0)</f>
        <v>0</v>
      </c>
      <c r="BF153" s="161">
        <f>IF(N153="znížená",J153,0)</f>
        <v>0</v>
      </c>
      <c r="BG153" s="161">
        <f>IF(N153="zákl. prenesená",J153,0)</f>
        <v>0</v>
      </c>
      <c r="BH153" s="161">
        <f>IF(N153="zníž. prenesená",J153,0)</f>
        <v>0</v>
      </c>
      <c r="BI153" s="161">
        <f>IF(N153="nulová",J153,0)</f>
        <v>0</v>
      </c>
      <c r="BJ153" s="13" t="s">
        <v>112</v>
      </c>
      <c r="BK153" s="161">
        <f>ROUND(I153*H153,2)</f>
        <v>0</v>
      </c>
      <c r="BL153" s="13" t="s">
        <v>141</v>
      </c>
      <c r="BM153" s="160" t="s">
        <v>741</v>
      </c>
    </row>
    <row r="154" spans="2:65" s="1" customFormat="1" ht="21.75" customHeight="1" x14ac:dyDescent="0.2">
      <c r="B154" s="28"/>
      <c r="C154" s="149" t="s">
        <v>184</v>
      </c>
      <c r="D154" s="149" t="s">
        <v>137</v>
      </c>
      <c r="E154" s="150" t="s">
        <v>245</v>
      </c>
      <c r="F154" s="151" t="s">
        <v>246</v>
      </c>
      <c r="G154" s="152" t="s">
        <v>140</v>
      </c>
      <c r="H154" s="153">
        <v>7.2</v>
      </c>
      <c r="I154" s="154"/>
      <c r="J154" s="155">
        <f>ROUND(I154*H154,2)</f>
        <v>0</v>
      </c>
      <c r="K154" s="156"/>
      <c r="L154" s="28"/>
      <c r="M154" s="157" t="s">
        <v>1</v>
      </c>
      <c r="N154" s="119" t="s">
        <v>40</v>
      </c>
      <c r="P154" s="158">
        <f>O154*H154</f>
        <v>0</v>
      </c>
      <c r="Q154" s="158">
        <v>0.1236</v>
      </c>
      <c r="R154" s="158">
        <f>Q154*H154</f>
        <v>0.88992000000000004</v>
      </c>
      <c r="S154" s="158">
        <v>0</v>
      </c>
      <c r="T154" s="159">
        <f>S154*H154</f>
        <v>0</v>
      </c>
      <c r="AR154" s="160" t="s">
        <v>141</v>
      </c>
      <c r="AT154" s="160" t="s">
        <v>137</v>
      </c>
      <c r="AU154" s="160" t="s">
        <v>112</v>
      </c>
      <c r="AY154" s="13" t="s">
        <v>134</v>
      </c>
      <c r="BE154" s="161">
        <f>IF(N154="základná",J154,0)</f>
        <v>0</v>
      </c>
      <c r="BF154" s="161">
        <f>IF(N154="znížená",J154,0)</f>
        <v>0</v>
      </c>
      <c r="BG154" s="161">
        <f>IF(N154="zákl. prenesená",J154,0)</f>
        <v>0</v>
      </c>
      <c r="BH154" s="161">
        <f>IF(N154="zníž. prenesená",J154,0)</f>
        <v>0</v>
      </c>
      <c r="BI154" s="161">
        <f>IF(N154="nulová",J154,0)</f>
        <v>0</v>
      </c>
      <c r="BJ154" s="13" t="s">
        <v>112</v>
      </c>
      <c r="BK154" s="161">
        <f>ROUND(I154*H154,2)</f>
        <v>0</v>
      </c>
      <c r="BL154" s="13" t="s">
        <v>141</v>
      </c>
      <c r="BM154" s="160" t="s">
        <v>742</v>
      </c>
    </row>
    <row r="155" spans="2:65" s="11" customFormat="1" ht="22.9" customHeight="1" x14ac:dyDescent="0.2">
      <c r="B155" s="138"/>
      <c r="D155" s="139" t="s">
        <v>73</v>
      </c>
      <c r="E155" s="147" t="s">
        <v>135</v>
      </c>
      <c r="F155" s="147" t="s">
        <v>136</v>
      </c>
      <c r="I155" s="141"/>
      <c r="J155" s="148">
        <f>BK155</f>
        <v>0</v>
      </c>
      <c r="L155" s="138"/>
      <c r="M155" s="142"/>
      <c r="P155" s="143">
        <f>SUM(P156:P171)</f>
        <v>0</v>
      </c>
      <c r="R155" s="143">
        <f>SUM(R156:R171)</f>
        <v>1.6241259051999999</v>
      </c>
      <c r="T155" s="144">
        <f>SUM(T156:T171)</f>
        <v>5.6023999999999994</v>
      </c>
      <c r="AR155" s="139" t="s">
        <v>82</v>
      </c>
      <c r="AT155" s="145" t="s">
        <v>73</v>
      </c>
      <c r="AU155" s="145" t="s">
        <v>82</v>
      </c>
      <c r="AY155" s="139" t="s">
        <v>134</v>
      </c>
      <c r="BK155" s="146">
        <f>SUM(BK156:BK171)</f>
        <v>0</v>
      </c>
    </row>
    <row r="156" spans="2:65" s="1" customFormat="1" ht="24.2" customHeight="1" x14ac:dyDescent="0.2">
      <c r="B156" s="28"/>
      <c r="C156" s="149" t="s">
        <v>189</v>
      </c>
      <c r="D156" s="149" t="s">
        <v>137</v>
      </c>
      <c r="E156" s="150" t="s">
        <v>138</v>
      </c>
      <c r="F156" s="151" t="s">
        <v>139</v>
      </c>
      <c r="G156" s="152" t="s">
        <v>140</v>
      </c>
      <c r="H156" s="153">
        <v>38.44</v>
      </c>
      <c r="I156" s="154"/>
      <c r="J156" s="155">
        <f t="shared" ref="J156:J171" si="15">ROUND(I156*H156,2)</f>
        <v>0</v>
      </c>
      <c r="K156" s="156"/>
      <c r="L156" s="28"/>
      <c r="M156" s="157" t="s">
        <v>1</v>
      </c>
      <c r="N156" s="119" t="s">
        <v>40</v>
      </c>
      <c r="P156" s="158">
        <f t="shared" ref="P156:P171" si="16">O156*H156</f>
        <v>0</v>
      </c>
      <c r="Q156" s="158">
        <v>4.2198630000000001E-2</v>
      </c>
      <c r="R156" s="158">
        <f t="shared" ref="R156:R171" si="17">Q156*H156</f>
        <v>1.6221153371999999</v>
      </c>
      <c r="S156" s="158">
        <v>0</v>
      </c>
      <c r="T156" s="159">
        <f t="shared" ref="T156:T171" si="18">S156*H156</f>
        <v>0</v>
      </c>
      <c r="AR156" s="160" t="s">
        <v>141</v>
      </c>
      <c r="AT156" s="160" t="s">
        <v>137</v>
      </c>
      <c r="AU156" s="160" t="s">
        <v>112</v>
      </c>
      <c r="AY156" s="13" t="s">
        <v>134</v>
      </c>
      <c r="BE156" s="161">
        <f t="shared" ref="BE156:BE171" si="19">IF(N156="základná",J156,0)</f>
        <v>0</v>
      </c>
      <c r="BF156" s="161">
        <f t="shared" ref="BF156:BF171" si="20">IF(N156="znížená",J156,0)</f>
        <v>0</v>
      </c>
      <c r="BG156" s="161">
        <f t="shared" ref="BG156:BG171" si="21">IF(N156="zákl. prenesená",J156,0)</f>
        <v>0</v>
      </c>
      <c r="BH156" s="161">
        <f t="shared" ref="BH156:BH171" si="22">IF(N156="zníž. prenesená",J156,0)</f>
        <v>0</v>
      </c>
      <c r="BI156" s="161">
        <f t="shared" ref="BI156:BI171" si="23">IF(N156="nulová",J156,0)</f>
        <v>0</v>
      </c>
      <c r="BJ156" s="13" t="s">
        <v>112</v>
      </c>
      <c r="BK156" s="161">
        <f t="shared" ref="BK156:BK171" si="24">ROUND(I156*H156,2)</f>
        <v>0</v>
      </c>
      <c r="BL156" s="13" t="s">
        <v>141</v>
      </c>
      <c r="BM156" s="160" t="s">
        <v>743</v>
      </c>
    </row>
    <row r="157" spans="2:65" s="1" customFormat="1" ht="16.5" customHeight="1" x14ac:dyDescent="0.2">
      <c r="B157" s="28"/>
      <c r="C157" s="149" t="s">
        <v>249</v>
      </c>
      <c r="D157" s="149" t="s">
        <v>137</v>
      </c>
      <c r="E157" s="150" t="s">
        <v>143</v>
      </c>
      <c r="F157" s="151" t="s">
        <v>144</v>
      </c>
      <c r="G157" s="152" t="s">
        <v>140</v>
      </c>
      <c r="H157" s="153">
        <v>38.44</v>
      </c>
      <c r="I157" s="154"/>
      <c r="J157" s="155">
        <f t="shared" si="15"/>
        <v>0</v>
      </c>
      <c r="K157" s="156"/>
      <c r="L157" s="28"/>
      <c r="M157" s="157" t="s">
        <v>1</v>
      </c>
      <c r="N157" s="119" t="s">
        <v>40</v>
      </c>
      <c r="P157" s="158">
        <f t="shared" si="16"/>
        <v>0</v>
      </c>
      <c r="Q157" s="158">
        <v>4.8999999999999992E-5</v>
      </c>
      <c r="R157" s="158">
        <f t="shared" si="17"/>
        <v>1.8835599999999996E-3</v>
      </c>
      <c r="S157" s="158">
        <v>0</v>
      </c>
      <c r="T157" s="159">
        <f t="shared" si="18"/>
        <v>0</v>
      </c>
      <c r="AR157" s="160" t="s">
        <v>141</v>
      </c>
      <c r="AT157" s="160" t="s">
        <v>137</v>
      </c>
      <c r="AU157" s="160" t="s">
        <v>112</v>
      </c>
      <c r="AY157" s="13" t="s">
        <v>134</v>
      </c>
      <c r="BE157" s="161">
        <f t="shared" si="19"/>
        <v>0</v>
      </c>
      <c r="BF157" s="161">
        <f t="shared" si="20"/>
        <v>0</v>
      </c>
      <c r="BG157" s="161">
        <f t="shared" si="21"/>
        <v>0</v>
      </c>
      <c r="BH157" s="161">
        <f t="shared" si="22"/>
        <v>0</v>
      </c>
      <c r="BI157" s="161">
        <f t="shared" si="23"/>
        <v>0</v>
      </c>
      <c r="BJ157" s="13" t="s">
        <v>112</v>
      </c>
      <c r="BK157" s="161">
        <f t="shared" si="24"/>
        <v>0</v>
      </c>
      <c r="BL157" s="13" t="s">
        <v>141</v>
      </c>
      <c r="BM157" s="160" t="s">
        <v>744</v>
      </c>
    </row>
    <row r="158" spans="2:65" s="1" customFormat="1" ht="33" customHeight="1" x14ac:dyDescent="0.2">
      <c r="B158" s="28"/>
      <c r="C158" s="149" t="s">
        <v>251</v>
      </c>
      <c r="D158" s="149" t="s">
        <v>137</v>
      </c>
      <c r="E158" s="150" t="s">
        <v>252</v>
      </c>
      <c r="F158" s="151" t="s">
        <v>253</v>
      </c>
      <c r="G158" s="152" t="s">
        <v>216</v>
      </c>
      <c r="H158" s="153">
        <v>1.08</v>
      </c>
      <c r="I158" s="154"/>
      <c r="J158" s="155">
        <f t="shared" si="15"/>
        <v>0</v>
      </c>
      <c r="K158" s="156"/>
      <c r="L158" s="28"/>
      <c r="M158" s="157" t="s">
        <v>1</v>
      </c>
      <c r="N158" s="119" t="s">
        <v>40</v>
      </c>
      <c r="P158" s="158">
        <f t="shared" si="16"/>
        <v>0</v>
      </c>
      <c r="Q158" s="158">
        <v>0</v>
      </c>
      <c r="R158" s="158">
        <f t="shared" si="17"/>
        <v>0</v>
      </c>
      <c r="S158" s="158">
        <v>2.4</v>
      </c>
      <c r="T158" s="159">
        <f t="shared" si="18"/>
        <v>2.5920000000000001</v>
      </c>
      <c r="AR158" s="160" t="s">
        <v>141</v>
      </c>
      <c r="AT158" s="160" t="s">
        <v>137</v>
      </c>
      <c r="AU158" s="160" t="s">
        <v>112</v>
      </c>
      <c r="AY158" s="13" t="s">
        <v>134</v>
      </c>
      <c r="BE158" s="161">
        <f t="shared" si="19"/>
        <v>0</v>
      </c>
      <c r="BF158" s="161">
        <f t="shared" si="20"/>
        <v>0</v>
      </c>
      <c r="BG158" s="161">
        <f t="shared" si="21"/>
        <v>0</v>
      </c>
      <c r="BH158" s="161">
        <f t="shared" si="22"/>
        <v>0</v>
      </c>
      <c r="BI158" s="161">
        <f t="shared" si="23"/>
        <v>0</v>
      </c>
      <c r="BJ158" s="13" t="s">
        <v>112</v>
      </c>
      <c r="BK158" s="161">
        <f t="shared" si="24"/>
        <v>0</v>
      </c>
      <c r="BL158" s="13" t="s">
        <v>141</v>
      </c>
      <c r="BM158" s="160" t="s">
        <v>745</v>
      </c>
    </row>
    <row r="159" spans="2:65" s="1" customFormat="1" ht="24.2" customHeight="1" x14ac:dyDescent="0.2">
      <c r="B159" s="28"/>
      <c r="C159" s="149" t="s">
        <v>255</v>
      </c>
      <c r="D159" s="149" t="s">
        <v>137</v>
      </c>
      <c r="E159" s="150" t="s">
        <v>259</v>
      </c>
      <c r="F159" s="151" t="s">
        <v>260</v>
      </c>
      <c r="G159" s="152" t="s">
        <v>216</v>
      </c>
      <c r="H159" s="153">
        <v>0.432</v>
      </c>
      <c r="I159" s="154"/>
      <c r="J159" s="155">
        <f t="shared" si="15"/>
        <v>0</v>
      </c>
      <c r="K159" s="156"/>
      <c r="L159" s="28"/>
      <c r="M159" s="157" t="s">
        <v>1</v>
      </c>
      <c r="N159" s="119" t="s">
        <v>40</v>
      </c>
      <c r="P159" s="158">
        <f t="shared" si="16"/>
        <v>0</v>
      </c>
      <c r="Q159" s="158">
        <v>0</v>
      </c>
      <c r="R159" s="158">
        <f t="shared" si="17"/>
        <v>0</v>
      </c>
      <c r="S159" s="158">
        <v>2.2000000000000002</v>
      </c>
      <c r="T159" s="159">
        <f t="shared" si="18"/>
        <v>0.95040000000000002</v>
      </c>
      <c r="AR159" s="160" t="s">
        <v>141</v>
      </c>
      <c r="AT159" s="160" t="s">
        <v>137</v>
      </c>
      <c r="AU159" s="160" t="s">
        <v>112</v>
      </c>
      <c r="AY159" s="13" t="s">
        <v>134</v>
      </c>
      <c r="BE159" s="161">
        <f t="shared" si="19"/>
        <v>0</v>
      </c>
      <c r="BF159" s="161">
        <f t="shared" si="20"/>
        <v>0</v>
      </c>
      <c r="BG159" s="161">
        <f t="shared" si="21"/>
        <v>0</v>
      </c>
      <c r="BH159" s="161">
        <f t="shared" si="22"/>
        <v>0</v>
      </c>
      <c r="BI159" s="161">
        <f t="shared" si="23"/>
        <v>0</v>
      </c>
      <c r="BJ159" s="13" t="s">
        <v>112</v>
      </c>
      <c r="BK159" s="161">
        <f t="shared" si="24"/>
        <v>0</v>
      </c>
      <c r="BL159" s="13" t="s">
        <v>141</v>
      </c>
      <c r="BM159" s="160" t="s">
        <v>746</v>
      </c>
    </row>
    <row r="160" spans="2:65" s="1" customFormat="1" ht="24.2" customHeight="1" x14ac:dyDescent="0.2">
      <c r="B160" s="28"/>
      <c r="C160" s="149" t="s">
        <v>159</v>
      </c>
      <c r="D160" s="149" t="s">
        <v>137</v>
      </c>
      <c r="E160" s="150" t="s">
        <v>275</v>
      </c>
      <c r="F160" s="151" t="s">
        <v>276</v>
      </c>
      <c r="G160" s="152" t="s">
        <v>187</v>
      </c>
      <c r="H160" s="153">
        <v>12</v>
      </c>
      <c r="I160" s="154"/>
      <c r="J160" s="155">
        <f t="shared" si="15"/>
        <v>0</v>
      </c>
      <c r="K160" s="156"/>
      <c r="L160" s="28"/>
      <c r="M160" s="157" t="s">
        <v>1</v>
      </c>
      <c r="N160" s="119" t="s">
        <v>40</v>
      </c>
      <c r="P160" s="158">
        <f t="shared" si="16"/>
        <v>0</v>
      </c>
      <c r="Q160" s="158">
        <v>0</v>
      </c>
      <c r="R160" s="158">
        <f t="shared" si="17"/>
        <v>0</v>
      </c>
      <c r="S160" s="158">
        <v>9.2999999999999999E-2</v>
      </c>
      <c r="T160" s="159">
        <f t="shared" si="18"/>
        <v>1.1160000000000001</v>
      </c>
      <c r="AR160" s="160" t="s">
        <v>141</v>
      </c>
      <c r="AT160" s="160" t="s">
        <v>137</v>
      </c>
      <c r="AU160" s="160" t="s">
        <v>112</v>
      </c>
      <c r="AY160" s="13" t="s">
        <v>134</v>
      </c>
      <c r="BE160" s="161">
        <f t="shared" si="19"/>
        <v>0</v>
      </c>
      <c r="BF160" s="161">
        <f t="shared" si="20"/>
        <v>0</v>
      </c>
      <c r="BG160" s="161">
        <f t="shared" si="21"/>
        <v>0</v>
      </c>
      <c r="BH160" s="161">
        <f t="shared" si="22"/>
        <v>0</v>
      </c>
      <c r="BI160" s="161">
        <f t="shared" si="23"/>
        <v>0</v>
      </c>
      <c r="BJ160" s="13" t="s">
        <v>112</v>
      </c>
      <c r="BK160" s="161">
        <f t="shared" si="24"/>
        <v>0</v>
      </c>
      <c r="BL160" s="13" t="s">
        <v>141</v>
      </c>
      <c r="BM160" s="160" t="s">
        <v>747</v>
      </c>
    </row>
    <row r="161" spans="2:65" s="1" customFormat="1" ht="24.2" customHeight="1" x14ac:dyDescent="0.2">
      <c r="B161" s="28"/>
      <c r="C161" s="149" t="s">
        <v>262</v>
      </c>
      <c r="D161" s="149" t="s">
        <v>137</v>
      </c>
      <c r="E161" s="150" t="s">
        <v>279</v>
      </c>
      <c r="F161" s="151" t="s">
        <v>280</v>
      </c>
      <c r="G161" s="152" t="s">
        <v>187</v>
      </c>
      <c r="H161" s="153">
        <v>25.2</v>
      </c>
      <c r="I161" s="154"/>
      <c r="J161" s="155">
        <f t="shared" si="15"/>
        <v>0</v>
      </c>
      <c r="K161" s="156"/>
      <c r="L161" s="28"/>
      <c r="M161" s="157" t="s">
        <v>1</v>
      </c>
      <c r="N161" s="119" t="s">
        <v>40</v>
      </c>
      <c r="P161" s="158">
        <f t="shared" si="16"/>
        <v>0</v>
      </c>
      <c r="Q161" s="158">
        <v>5.04E-6</v>
      </c>
      <c r="R161" s="158">
        <f t="shared" si="17"/>
        <v>1.2700799999999999E-4</v>
      </c>
      <c r="S161" s="158">
        <v>0</v>
      </c>
      <c r="T161" s="159">
        <f t="shared" si="18"/>
        <v>0</v>
      </c>
      <c r="AR161" s="160" t="s">
        <v>141</v>
      </c>
      <c r="AT161" s="160" t="s">
        <v>137</v>
      </c>
      <c r="AU161" s="160" t="s">
        <v>112</v>
      </c>
      <c r="AY161" s="13" t="s">
        <v>134</v>
      </c>
      <c r="BE161" s="161">
        <f t="shared" si="19"/>
        <v>0</v>
      </c>
      <c r="BF161" s="161">
        <f t="shared" si="20"/>
        <v>0</v>
      </c>
      <c r="BG161" s="161">
        <f t="shared" si="21"/>
        <v>0</v>
      </c>
      <c r="BH161" s="161">
        <f t="shared" si="22"/>
        <v>0</v>
      </c>
      <c r="BI161" s="161">
        <f t="shared" si="23"/>
        <v>0</v>
      </c>
      <c r="BJ161" s="13" t="s">
        <v>112</v>
      </c>
      <c r="BK161" s="161">
        <f t="shared" si="24"/>
        <v>0</v>
      </c>
      <c r="BL161" s="13" t="s">
        <v>141</v>
      </c>
      <c r="BM161" s="160" t="s">
        <v>748</v>
      </c>
    </row>
    <row r="162" spans="2:65" s="1" customFormat="1" ht="37.9" customHeight="1" x14ac:dyDescent="0.2">
      <c r="B162" s="28"/>
      <c r="C162" s="149" t="s">
        <v>266</v>
      </c>
      <c r="D162" s="149" t="s">
        <v>137</v>
      </c>
      <c r="E162" s="150" t="s">
        <v>283</v>
      </c>
      <c r="F162" s="151" t="s">
        <v>284</v>
      </c>
      <c r="G162" s="152" t="s">
        <v>140</v>
      </c>
      <c r="H162" s="153">
        <v>1</v>
      </c>
      <c r="I162" s="154"/>
      <c r="J162" s="155">
        <f t="shared" si="15"/>
        <v>0</v>
      </c>
      <c r="K162" s="156"/>
      <c r="L162" s="28"/>
      <c r="M162" s="157" t="s">
        <v>1</v>
      </c>
      <c r="N162" s="119" t="s">
        <v>40</v>
      </c>
      <c r="P162" s="158">
        <f t="shared" si="16"/>
        <v>0</v>
      </c>
      <c r="Q162" s="158">
        <v>0</v>
      </c>
      <c r="R162" s="158">
        <f t="shared" si="17"/>
        <v>0</v>
      </c>
      <c r="S162" s="158">
        <v>6.8000000000000005E-2</v>
      </c>
      <c r="T162" s="159">
        <f t="shared" si="18"/>
        <v>6.8000000000000005E-2</v>
      </c>
      <c r="AR162" s="160" t="s">
        <v>141</v>
      </c>
      <c r="AT162" s="160" t="s">
        <v>137</v>
      </c>
      <c r="AU162" s="160" t="s">
        <v>112</v>
      </c>
      <c r="AY162" s="13" t="s">
        <v>134</v>
      </c>
      <c r="BE162" s="161">
        <f t="shared" si="19"/>
        <v>0</v>
      </c>
      <c r="BF162" s="161">
        <f t="shared" si="20"/>
        <v>0</v>
      </c>
      <c r="BG162" s="161">
        <f t="shared" si="21"/>
        <v>0</v>
      </c>
      <c r="BH162" s="161">
        <f t="shared" si="22"/>
        <v>0</v>
      </c>
      <c r="BI162" s="161">
        <f t="shared" si="23"/>
        <v>0</v>
      </c>
      <c r="BJ162" s="13" t="s">
        <v>112</v>
      </c>
      <c r="BK162" s="161">
        <f t="shared" si="24"/>
        <v>0</v>
      </c>
      <c r="BL162" s="13" t="s">
        <v>141</v>
      </c>
      <c r="BM162" s="160" t="s">
        <v>749</v>
      </c>
    </row>
    <row r="163" spans="2:65" s="1" customFormat="1" ht="24.2" customHeight="1" x14ac:dyDescent="0.2">
      <c r="B163" s="28"/>
      <c r="C163" s="149" t="s">
        <v>270</v>
      </c>
      <c r="D163" s="149" t="s">
        <v>137</v>
      </c>
      <c r="E163" s="150" t="s">
        <v>290</v>
      </c>
      <c r="F163" s="151" t="s">
        <v>291</v>
      </c>
      <c r="G163" s="152" t="s">
        <v>140</v>
      </c>
      <c r="H163" s="153">
        <v>12</v>
      </c>
      <c r="I163" s="154"/>
      <c r="J163" s="155">
        <f t="shared" si="15"/>
        <v>0</v>
      </c>
      <c r="K163" s="156"/>
      <c r="L163" s="28"/>
      <c r="M163" s="157" t="s">
        <v>1</v>
      </c>
      <c r="N163" s="119" t="s">
        <v>40</v>
      </c>
      <c r="P163" s="158">
        <f t="shared" si="16"/>
        <v>0</v>
      </c>
      <c r="Q163" s="158">
        <v>0</v>
      </c>
      <c r="R163" s="158">
        <f t="shared" si="17"/>
        <v>0</v>
      </c>
      <c r="S163" s="158">
        <v>7.2999999999999995E-2</v>
      </c>
      <c r="T163" s="159">
        <f t="shared" si="18"/>
        <v>0.87599999999999989</v>
      </c>
      <c r="AR163" s="160" t="s">
        <v>141</v>
      </c>
      <c r="AT163" s="160" t="s">
        <v>137</v>
      </c>
      <c r="AU163" s="160" t="s">
        <v>112</v>
      </c>
      <c r="AY163" s="13" t="s">
        <v>134</v>
      </c>
      <c r="BE163" s="161">
        <f t="shared" si="19"/>
        <v>0</v>
      </c>
      <c r="BF163" s="161">
        <f t="shared" si="20"/>
        <v>0</v>
      </c>
      <c r="BG163" s="161">
        <f t="shared" si="21"/>
        <v>0</v>
      </c>
      <c r="BH163" s="161">
        <f t="shared" si="22"/>
        <v>0</v>
      </c>
      <c r="BI163" s="161">
        <f t="shared" si="23"/>
        <v>0</v>
      </c>
      <c r="BJ163" s="13" t="s">
        <v>112</v>
      </c>
      <c r="BK163" s="161">
        <f t="shared" si="24"/>
        <v>0</v>
      </c>
      <c r="BL163" s="13" t="s">
        <v>141</v>
      </c>
      <c r="BM163" s="160" t="s">
        <v>750</v>
      </c>
    </row>
    <row r="164" spans="2:65" s="1" customFormat="1" ht="21.75" customHeight="1" x14ac:dyDescent="0.2">
      <c r="B164" s="28"/>
      <c r="C164" s="149" t="s">
        <v>274</v>
      </c>
      <c r="D164" s="149" t="s">
        <v>137</v>
      </c>
      <c r="E164" s="150" t="s">
        <v>294</v>
      </c>
      <c r="F164" s="151" t="s">
        <v>295</v>
      </c>
      <c r="G164" s="152" t="s">
        <v>151</v>
      </c>
      <c r="H164" s="153">
        <v>5.6589999999999998</v>
      </c>
      <c r="I164" s="154"/>
      <c r="J164" s="155">
        <f t="shared" si="15"/>
        <v>0</v>
      </c>
      <c r="K164" s="156"/>
      <c r="L164" s="28"/>
      <c r="M164" s="157" t="s">
        <v>1</v>
      </c>
      <c r="N164" s="119" t="s">
        <v>40</v>
      </c>
      <c r="P164" s="158">
        <f t="shared" si="16"/>
        <v>0</v>
      </c>
      <c r="Q164" s="158">
        <v>0</v>
      </c>
      <c r="R164" s="158">
        <f t="shared" si="17"/>
        <v>0</v>
      </c>
      <c r="S164" s="158">
        <v>0</v>
      </c>
      <c r="T164" s="159">
        <f t="shared" si="18"/>
        <v>0</v>
      </c>
      <c r="AR164" s="160" t="s">
        <v>141</v>
      </c>
      <c r="AT164" s="160" t="s">
        <v>137</v>
      </c>
      <c r="AU164" s="160" t="s">
        <v>112</v>
      </c>
      <c r="AY164" s="13" t="s">
        <v>134</v>
      </c>
      <c r="BE164" s="161">
        <f t="shared" si="19"/>
        <v>0</v>
      </c>
      <c r="BF164" s="161">
        <f t="shared" si="20"/>
        <v>0</v>
      </c>
      <c r="BG164" s="161">
        <f t="shared" si="21"/>
        <v>0</v>
      </c>
      <c r="BH164" s="161">
        <f t="shared" si="22"/>
        <v>0</v>
      </c>
      <c r="BI164" s="161">
        <f t="shared" si="23"/>
        <v>0</v>
      </c>
      <c r="BJ164" s="13" t="s">
        <v>112</v>
      </c>
      <c r="BK164" s="161">
        <f t="shared" si="24"/>
        <v>0</v>
      </c>
      <c r="BL164" s="13" t="s">
        <v>141</v>
      </c>
      <c r="BM164" s="160" t="s">
        <v>751</v>
      </c>
    </row>
    <row r="165" spans="2:65" s="1" customFormat="1" ht="21.75" customHeight="1" x14ac:dyDescent="0.2">
      <c r="B165" s="28"/>
      <c r="C165" s="149" t="s">
        <v>278</v>
      </c>
      <c r="D165" s="149" t="s">
        <v>137</v>
      </c>
      <c r="E165" s="150" t="s">
        <v>298</v>
      </c>
      <c r="F165" s="151" t="s">
        <v>299</v>
      </c>
      <c r="G165" s="152" t="s">
        <v>151</v>
      </c>
      <c r="H165" s="153">
        <v>5.6589999999999998</v>
      </c>
      <c r="I165" s="154"/>
      <c r="J165" s="155">
        <f t="shared" si="15"/>
        <v>0</v>
      </c>
      <c r="K165" s="156"/>
      <c r="L165" s="28"/>
      <c r="M165" s="157" t="s">
        <v>1</v>
      </c>
      <c r="N165" s="119" t="s">
        <v>40</v>
      </c>
      <c r="P165" s="158">
        <f t="shared" si="16"/>
        <v>0</v>
      </c>
      <c r="Q165" s="158">
        <v>0</v>
      </c>
      <c r="R165" s="158">
        <f t="shared" si="17"/>
        <v>0</v>
      </c>
      <c r="S165" s="158">
        <v>0</v>
      </c>
      <c r="T165" s="159">
        <f t="shared" si="18"/>
        <v>0</v>
      </c>
      <c r="AR165" s="160" t="s">
        <v>141</v>
      </c>
      <c r="AT165" s="160" t="s">
        <v>137</v>
      </c>
      <c r="AU165" s="160" t="s">
        <v>112</v>
      </c>
      <c r="AY165" s="13" t="s">
        <v>134</v>
      </c>
      <c r="BE165" s="161">
        <f t="shared" si="19"/>
        <v>0</v>
      </c>
      <c r="BF165" s="161">
        <f t="shared" si="20"/>
        <v>0</v>
      </c>
      <c r="BG165" s="161">
        <f t="shared" si="21"/>
        <v>0</v>
      </c>
      <c r="BH165" s="161">
        <f t="shared" si="22"/>
        <v>0</v>
      </c>
      <c r="BI165" s="161">
        <f t="shared" si="23"/>
        <v>0</v>
      </c>
      <c r="BJ165" s="13" t="s">
        <v>112</v>
      </c>
      <c r="BK165" s="161">
        <f t="shared" si="24"/>
        <v>0</v>
      </c>
      <c r="BL165" s="13" t="s">
        <v>141</v>
      </c>
      <c r="BM165" s="160" t="s">
        <v>752</v>
      </c>
    </row>
    <row r="166" spans="2:65" s="1" customFormat="1" ht="24.2" customHeight="1" x14ac:dyDescent="0.2">
      <c r="B166" s="28"/>
      <c r="C166" s="149" t="s">
        <v>282</v>
      </c>
      <c r="D166" s="149" t="s">
        <v>137</v>
      </c>
      <c r="E166" s="150" t="s">
        <v>302</v>
      </c>
      <c r="F166" s="151" t="s">
        <v>303</v>
      </c>
      <c r="G166" s="152" t="s">
        <v>151</v>
      </c>
      <c r="H166" s="153">
        <v>135.816</v>
      </c>
      <c r="I166" s="154"/>
      <c r="J166" s="155">
        <f t="shared" si="15"/>
        <v>0</v>
      </c>
      <c r="K166" s="156"/>
      <c r="L166" s="28"/>
      <c r="M166" s="157" t="s">
        <v>1</v>
      </c>
      <c r="N166" s="119" t="s">
        <v>40</v>
      </c>
      <c r="P166" s="158">
        <f t="shared" si="16"/>
        <v>0</v>
      </c>
      <c r="Q166" s="158">
        <v>0</v>
      </c>
      <c r="R166" s="158">
        <f t="shared" si="17"/>
        <v>0</v>
      </c>
      <c r="S166" s="158">
        <v>0</v>
      </c>
      <c r="T166" s="159">
        <f t="shared" si="18"/>
        <v>0</v>
      </c>
      <c r="AR166" s="160" t="s">
        <v>141</v>
      </c>
      <c r="AT166" s="160" t="s">
        <v>137</v>
      </c>
      <c r="AU166" s="160" t="s">
        <v>112</v>
      </c>
      <c r="AY166" s="13" t="s">
        <v>134</v>
      </c>
      <c r="BE166" s="161">
        <f t="shared" si="19"/>
        <v>0</v>
      </c>
      <c r="BF166" s="161">
        <f t="shared" si="20"/>
        <v>0</v>
      </c>
      <c r="BG166" s="161">
        <f t="shared" si="21"/>
        <v>0</v>
      </c>
      <c r="BH166" s="161">
        <f t="shared" si="22"/>
        <v>0</v>
      </c>
      <c r="BI166" s="161">
        <f t="shared" si="23"/>
        <v>0</v>
      </c>
      <c r="BJ166" s="13" t="s">
        <v>112</v>
      </c>
      <c r="BK166" s="161">
        <f t="shared" si="24"/>
        <v>0</v>
      </c>
      <c r="BL166" s="13" t="s">
        <v>141</v>
      </c>
      <c r="BM166" s="160" t="s">
        <v>753</v>
      </c>
    </row>
    <row r="167" spans="2:65" s="1" customFormat="1" ht="24.2" customHeight="1" x14ac:dyDescent="0.2">
      <c r="B167" s="28"/>
      <c r="C167" s="149" t="s">
        <v>7</v>
      </c>
      <c r="D167" s="149" t="s">
        <v>137</v>
      </c>
      <c r="E167" s="150" t="s">
        <v>306</v>
      </c>
      <c r="F167" s="151" t="s">
        <v>307</v>
      </c>
      <c r="G167" s="152" t="s">
        <v>151</v>
      </c>
      <c r="H167" s="153">
        <v>5.6589999999999998</v>
      </c>
      <c r="I167" s="154"/>
      <c r="J167" s="155">
        <f t="shared" si="15"/>
        <v>0</v>
      </c>
      <c r="K167" s="156"/>
      <c r="L167" s="28"/>
      <c r="M167" s="157" t="s">
        <v>1</v>
      </c>
      <c r="N167" s="119" t="s">
        <v>40</v>
      </c>
      <c r="P167" s="158">
        <f t="shared" si="16"/>
        <v>0</v>
      </c>
      <c r="Q167" s="158">
        <v>0</v>
      </c>
      <c r="R167" s="158">
        <f t="shared" si="17"/>
        <v>0</v>
      </c>
      <c r="S167" s="158">
        <v>0</v>
      </c>
      <c r="T167" s="159">
        <f t="shared" si="18"/>
        <v>0</v>
      </c>
      <c r="AR167" s="160" t="s">
        <v>141</v>
      </c>
      <c r="AT167" s="160" t="s">
        <v>137</v>
      </c>
      <c r="AU167" s="160" t="s">
        <v>112</v>
      </c>
      <c r="AY167" s="13" t="s">
        <v>134</v>
      </c>
      <c r="BE167" s="161">
        <f t="shared" si="19"/>
        <v>0</v>
      </c>
      <c r="BF167" s="161">
        <f t="shared" si="20"/>
        <v>0</v>
      </c>
      <c r="BG167" s="161">
        <f t="shared" si="21"/>
        <v>0</v>
      </c>
      <c r="BH167" s="161">
        <f t="shared" si="22"/>
        <v>0</v>
      </c>
      <c r="BI167" s="161">
        <f t="shared" si="23"/>
        <v>0</v>
      </c>
      <c r="BJ167" s="13" t="s">
        <v>112</v>
      </c>
      <c r="BK167" s="161">
        <f t="shared" si="24"/>
        <v>0</v>
      </c>
      <c r="BL167" s="13" t="s">
        <v>141</v>
      </c>
      <c r="BM167" s="160" t="s">
        <v>754</v>
      </c>
    </row>
    <row r="168" spans="2:65" s="1" customFormat="1" ht="24.2" customHeight="1" x14ac:dyDescent="0.2">
      <c r="B168" s="28"/>
      <c r="C168" s="149" t="s">
        <v>289</v>
      </c>
      <c r="D168" s="149" t="s">
        <v>137</v>
      </c>
      <c r="E168" s="150" t="s">
        <v>310</v>
      </c>
      <c r="F168" s="151" t="s">
        <v>311</v>
      </c>
      <c r="G168" s="152" t="s">
        <v>151</v>
      </c>
      <c r="H168" s="153">
        <v>33.954000000000001</v>
      </c>
      <c r="I168" s="154"/>
      <c r="J168" s="155">
        <f t="shared" si="15"/>
        <v>0</v>
      </c>
      <c r="K168" s="156"/>
      <c r="L168" s="28"/>
      <c r="M168" s="157" t="s">
        <v>1</v>
      </c>
      <c r="N168" s="119" t="s">
        <v>40</v>
      </c>
      <c r="P168" s="158">
        <f t="shared" si="16"/>
        <v>0</v>
      </c>
      <c r="Q168" s="158">
        <v>0</v>
      </c>
      <c r="R168" s="158">
        <f t="shared" si="17"/>
        <v>0</v>
      </c>
      <c r="S168" s="158">
        <v>0</v>
      </c>
      <c r="T168" s="159">
        <f t="shared" si="18"/>
        <v>0</v>
      </c>
      <c r="AR168" s="160" t="s">
        <v>141</v>
      </c>
      <c r="AT168" s="160" t="s">
        <v>137</v>
      </c>
      <c r="AU168" s="160" t="s">
        <v>112</v>
      </c>
      <c r="AY168" s="13" t="s">
        <v>134</v>
      </c>
      <c r="BE168" s="161">
        <f t="shared" si="19"/>
        <v>0</v>
      </c>
      <c r="BF168" s="161">
        <f t="shared" si="20"/>
        <v>0</v>
      </c>
      <c r="BG168" s="161">
        <f t="shared" si="21"/>
        <v>0</v>
      </c>
      <c r="BH168" s="161">
        <f t="shared" si="22"/>
        <v>0</v>
      </c>
      <c r="BI168" s="161">
        <f t="shared" si="23"/>
        <v>0</v>
      </c>
      <c r="BJ168" s="13" t="s">
        <v>112</v>
      </c>
      <c r="BK168" s="161">
        <f t="shared" si="24"/>
        <v>0</v>
      </c>
      <c r="BL168" s="13" t="s">
        <v>141</v>
      </c>
      <c r="BM168" s="160" t="s">
        <v>755</v>
      </c>
    </row>
    <row r="169" spans="2:65" s="1" customFormat="1" ht="24.2" customHeight="1" x14ac:dyDescent="0.2">
      <c r="B169" s="28"/>
      <c r="C169" s="149" t="s">
        <v>293</v>
      </c>
      <c r="D169" s="149" t="s">
        <v>137</v>
      </c>
      <c r="E169" s="150" t="s">
        <v>655</v>
      </c>
      <c r="F169" s="151" t="s">
        <v>656</v>
      </c>
      <c r="G169" s="152" t="s">
        <v>151</v>
      </c>
      <c r="H169" s="153">
        <v>1.9E-2</v>
      </c>
      <c r="I169" s="154"/>
      <c r="J169" s="155">
        <f t="shared" si="15"/>
        <v>0</v>
      </c>
      <c r="K169" s="156"/>
      <c r="L169" s="28"/>
      <c r="M169" s="157" t="s">
        <v>1</v>
      </c>
      <c r="N169" s="119" t="s">
        <v>40</v>
      </c>
      <c r="P169" s="158">
        <f t="shared" si="16"/>
        <v>0</v>
      </c>
      <c r="Q169" s="158">
        <v>0</v>
      </c>
      <c r="R169" s="158">
        <f t="shared" si="17"/>
        <v>0</v>
      </c>
      <c r="S169" s="158">
        <v>0</v>
      </c>
      <c r="T169" s="159">
        <f t="shared" si="18"/>
        <v>0</v>
      </c>
      <c r="AR169" s="160" t="s">
        <v>141</v>
      </c>
      <c r="AT169" s="160" t="s">
        <v>137</v>
      </c>
      <c r="AU169" s="160" t="s">
        <v>112</v>
      </c>
      <c r="AY169" s="13" t="s">
        <v>134</v>
      </c>
      <c r="BE169" s="161">
        <f t="shared" si="19"/>
        <v>0</v>
      </c>
      <c r="BF169" s="161">
        <f t="shared" si="20"/>
        <v>0</v>
      </c>
      <c r="BG169" s="161">
        <f t="shared" si="21"/>
        <v>0</v>
      </c>
      <c r="BH169" s="161">
        <f t="shared" si="22"/>
        <v>0</v>
      </c>
      <c r="BI169" s="161">
        <f t="shared" si="23"/>
        <v>0</v>
      </c>
      <c r="BJ169" s="13" t="s">
        <v>112</v>
      </c>
      <c r="BK169" s="161">
        <f t="shared" si="24"/>
        <v>0</v>
      </c>
      <c r="BL169" s="13" t="s">
        <v>141</v>
      </c>
      <c r="BM169" s="160" t="s">
        <v>756</v>
      </c>
    </row>
    <row r="170" spans="2:65" s="1" customFormat="1" ht="37.9" customHeight="1" x14ac:dyDescent="0.2">
      <c r="B170" s="28"/>
      <c r="C170" s="149" t="s">
        <v>297</v>
      </c>
      <c r="D170" s="149" t="s">
        <v>137</v>
      </c>
      <c r="E170" s="150" t="s">
        <v>314</v>
      </c>
      <c r="F170" s="151" t="s">
        <v>315</v>
      </c>
      <c r="G170" s="152" t="s">
        <v>151</v>
      </c>
      <c r="H170" s="153">
        <v>5.64</v>
      </c>
      <c r="I170" s="154"/>
      <c r="J170" s="155">
        <f t="shared" si="15"/>
        <v>0</v>
      </c>
      <c r="K170" s="156"/>
      <c r="L170" s="28"/>
      <c r="M170" s="157" t="s">
        <v>1</v>
      </c>
      <c r="N170" s="119" t="s">
        <v>40</v>
      </c>
      <c r="P170" s="158">
        <f t="shared" si="16"/>
        <v>0</v>
      </c>
      <c r="Q170" s="158">
        <v>0</v>
      </c>
      <c r="R170" s="158">
        <f t="shared" si="17"/>
        <v>0</v>
      </c>
      <c r="S170" s="158">
        <v>0</v>
      </c>
      <c r="T170" s="159">
        <f t="shared" si="18"/>
        <v>0</v>
      </c>
      <c r="AR170" s="160" t="s">
        <v>141</v>
      </c>
      <c r="AT170" s="160" t="s">
        <v>137</v>
      </c>
      <c r="AU170" s="160" t="s">
        <v>112</v>
      </c>
      <c r="AY170" s="13" t="s">
        <v>134</v>
      </c>
      <c r="BE170" s="161">
        <f t="shared" si="19"/>
        <v>0</v>
      </c>
      <c r="BF170" s="161">
        <f t="shared" si="20"/>
        <v>0</v>
      </c>
      <c r="BG170" s="161">
        <f t="shared" si="21"/>
        <v>0</v>
      </c>
      <c r="BH170" s="161">
        <f t="shared" si="22"/>
        <v>0</v>
      </c>
      <c r="BI170" s="161">
        <f t="shared" si="23"/>
        <v>0</v>
      </c>
      <c r="BJ170" s="13" t="s">
        <v>112</v>
      </c>
      <c r="BK170" s="161">
        <f t="shared" si="24"/>
        <v>0</v>
      </c>
      <c r="BL170" s="13" t="s">
        <v>141</v>
      </c>
      <c r="BM170" s="160" t="s">
        <v>757</v>
      </c>
    </row>
    <row r="171" spans="2:65" s="1" customFormat="1" ht="16.5" customHeight="1" x14ac:dyDescent="0.2">
      <c r="B171" s="28"/>
      <c r="C171" s="149" t="s">
        <v>301</v>
      </c>
      <c r="D171" s="149" t="s">
        <v>137</v>
      </c>
      <c r="E171" s="150" t="s">
        <v>318</v>
      </c>
      <c r="F171" s="151" t="s">
        <v>319</v>
      </c>
      <c r="G171" s="152" t="s">
        <v>320</v>
      </c>
      <c r="H171" s="153">
        <v>2</v>
      </c>
      <c r="I171" s="154"/>
      <c r="J171" s="155">
        <f t="shared" si="15"/>
        <v>0</v>
      </c>
      <c r="K171" s="156"/>
      <c r="L171" s="28"/>
      <c r="M171" s="157" t="s">
        <v>1</v>
      </c>
      <c r="N171" s="119" t="s">
        <v>40</v>
      </c>
      <c r="P171" s="158">
        <f t="shared" si="16"/>
        <v>0</v>
      </c>
      <c r="Q171" s="158">
        <v>0</v>
      </c>
      <c r="R171" s="158">
        <f t="shared" si="17"/>
        <v>0</v>
      </c>
      <c r="S171" s="158">
        <v>0</v>
      </c>
      <c r="T171" s="159">
        <f t="shared" si="18"/>
        <v>0</v>
      </c>
      <c r="AR171" s="160" t="s">
        <v>141</v>
      </c>
      <c r="AT171" s="160" t="s">
        <v>137</v>
      </c>
      <c r="AU171" s="160" t="s">
        <v>112</v>
      </c>
      <c r="AY171" s="13" t="s">
        <v>134</v>
      </c>
      <c r="BE171" s="161">
        <f t="shared" si="19"/>
        <v>0</v>
      </c>
      <c r="BF171" s="161">
        <f t="shared" si="20"/>
        <v>0</v>
      </c>
      <c r="BG171" s="161">
        <f t="shared" si="21"/>
        <v>0</v>
      </c>
      <c r="BH171" s="161">
        <f t="shared" si="22"/>
        <v>0</v>
      </c>
      <c r="BI171" s="161">
        <f t="shared" si="23"/>
        <v>0</v>
      </c>
      <c r="BJ171" s="13" t="s">
        <v>112</v>
      </c>
      <c r="BK171" s="161">
        <f t="shared" si="24"/>
        <v>0</v>
      </c>
      <c r="BL171" s="13" t="s">
        <v>141</v>
      </c>
      <c r="BM171" s="160" t="s">
        <v>758</v>
      </c>
    </row>
    <row r="172" spans="2:65" s="11" customFormat="1" ht="22.9" customHeight="1" x14ac:dyDescent="0.2">
      <c r="B172" s="138"/>
      <c r="D172" s="139" t="s">
        <v>73</v>
      </c>
      <c r="E172" s="147" t="s">
        <v>146</v>
      </c>
      <c r="F172" s="147" t="s">
        <v>147</v>
      </c>
      <c r="I172" s="141"/>
      <c r="J172" s="148">
        <f>BK172</f>
        <v>0</v>
      </c>
      <c r="L172" s="138"/>
      <c r="M172" s="142"/>
      <c r="P172" s="143">
        <f>P173</f>
        <v>0</v>
      </c>
      <c r="R172" s="143">
        <f>R173</f>
        <v>0</v>
      </c>
      <c r="T172" s="144">
        <f>T173</f>
        <v>0</v>
      </c>
      <c r="AR172" s="139" t="s">
        <v>82</v>
      </c>
      <c r="AT172" s="145" t="s">
        <v>73</v>
      </c>
      <c r="AU172" s="145" t="s">
        <v>82</v>
      </c>
      <c r="AY172" s="139" t="s">
        <v>134</v>
      </c>
      <c r="BK172" s="146">
        <f>BK173</f>
        <v>0</v>
      </c>
    </row>
    <row r="173" spans="2:65" s="1" customFormat="1" ht="24.2" customHeight="1" x14ac:dyDescent="0.2">
      <c r="B173" s="28"/>
      <c r="C173" s="149" t="s">
        <v>305</v>
      </c>
      <c r="D173" s="149" t="s">
        <v>137</v>
      </c>
      <c r="E173" s="150" t="s">
        <v>149</v>
      </c>
      <c r="F173" s="151" t="s">
        <v>150</v>
      </c>
      <c r="G173" s="152" t="s">
        <v>151</v>
      </c>
      <c r="H173" s="153">
        <v>5.7409999999999997</v>
      </c>
      <c r="I173" s="154"/>
      <c r="J173" s="155">
        <f>ROUND(I173*H173,2)</f>
        <v>0</v>
      </c>
      <c r="K173" s="156"/>
      <c r="L173" s="28"/>
      <c r="M173" s="157" t="s">
        <v>1</v>
      </c>
      <c r="N173" s="119" t="s">
        <v>40</v>
      </c>
      <c r="P173" s="158">
        <f>O173*H173</f>
        <v>0</v>
      </c>
      <c r="Q173" s="158">
        <v>0</v>
      </c>
      <c r="R173" s="158">
        <f>Q173*H173</f>
        <v>0</v>
      </c>
      <c r="S173" s="158">
        <v>0</v>
      </c>
      <c r="T173" s="159">
        <f>S173*H173</f>
        <v>0</v>
      </c>
      <c r="AR173" s="160" t="s">
        <v>141</v>
      </c>
      <c r="AT173" s="160" t="s">
        <v>137</v>
      </c>
      <c r="AU173" s="160" t="s">
        <v>112</v>
      </c>
      <c r="AY173" s="13" t="s">
        <v>134</v>
      </c>
      <c r="BE173" s="161">
        <f>IF(N173="základná",J173,0)</f>
        <v>0</v>
      </c>
      <c r="BF173" s="161">
        <f>IF(N173="znížená",J173,0)</f>
        <v>0</v>
      </c>
      <c r="BG173" s="161">
        <f>IF(N173="zákl. prenesená",J173,0)</f>
        <v>0</v>
      </c>
      <c r="BH173" s="161">
        <f>IF(N173="zníž. prenesená",J173,0)</f>
        <v>0</v>
      </c>
      <c r="BI173" s="161">
        <f>IF(N173="nulová",J173,0)</f>
        <v>0</v>
      </c>
      <c r="BJ173" s="13" t="s">
        <v>112</v>
      </c>
      <c r="BK173" s="161">
        <f>ROUND(I173*H173,2)</f>
        <v>0</v>
      </c>
      <c r="BL173" s="13" t="s">
        <v>141</v>
      </c>
      <c r="BM173" s="160" t="s">
        <v>759</v>
      </c>
    </row>
    <row r="174" spans="2:65" s="11" customFormat="1" ht="25.9" customHeight="1" x14ac:dyDescent="0.2">
      <c r="B174" s="138"/>
      <c r="D174" s="139" t="s">
        <v>73</v>
      </c>
      <c r="E174" s="140" t="s">
        <v>153</v>
      </c>
      <c r="F174" s="140" t="s">
        <v>154</v>
      </c>
      <c r="I174" s="141"/>
      <c r="J174" s="117">
        <f>BK174</f>
        <v>0</v>
      </c>
      <c r="L174" s="138"/>
      <c r="M174" s="142"/>
      <c r="P174" s="143">
        <f>P175+P179+P188+P197+P204+P212+P220</f>
        <v>0</v>
      </c>
      <c r="R174" s="143">
        <f>R175+R179+R188+R197+R204+R212+R220</f>
        <v>0.42556090706000005</v>
      </c>
      <c r="T174" s="144">
        <f>T175+T179+T188+T197+T204+T212+T220</f>
        <v>5.6320099999999998E-2</v>
      </c>
      <c r="AR174" s="139" t="s">
        <v>112</v>
      </c>
      <c r="AT174" s="145" t="s">
        <v>73</v>
      </c>
      <c r="AU174" s="145" t="s">
        <v>74</v>
      </c>
      <c r="AY174" s="139" t="s">
        <v>134</v>
      </c>
      <c r="BK174" s="146">
        <f>BK175+BK179+BK188+BK197+BK204+BK212+BK220</f>
        <v>0</v>
      </c>
    </row>
    <row r="175" spans="2:65" s="11" customFormat="1" ht="22.9" customHeight="1" x14ac:dyDescent="0.2">
      <c r="B175" s="138"/>
      <c r="D175" s="139" t="s">
        <v>73</v>
      </c>
      <c r="E175" s="147" t="s">
        <v>324</v>
      </c>
      <c r="F175" s="147" t="s">
        <v>325</v>
      </c>
      <c r="I175" s="141"/>
      <c r="J175" s="148">
        <f>BK175</f>
        <v>0</v>
      </c>
      <c r="L175" s="138"/>
      <c r="M175" s="142"/>
      <c r="P175" s="143">
        <f>SUM(P176:P178)</f>
        <v>0</v>
      </c>
      <c r="R175" s="143">
        <f>SUM(R176:R178)</f>
        <v>1.6199999999999999E-2</v>
      </c>
      <c r="T175" s="144">
        <f>SUM(T176:T178)</f>
        <v>0</v>
      </c>
      <c r="AR175" s="139" t="s">
        <v>112</v>
      </c>
      <c r="AT175" s="145" t="s">
        <v>73</v>
      </c>
      <c r="AU175" s="145" t="s">
        <v>82</v>
      </c>
      <c r="AY175" s="139" t="s">
        <v>134</v>
      </c>
      <c r="BK175" s="146">
        <f>SUM(BK176:BK178)</f>
        <v>0</v>
      </c>
    </row>
    <row r="176" spans="2:65" s="1" customFormat="1" ht="33" customHeight="1" x14ac:dyDescent="0.2">
      <c r="B176" s="28"/>
      <c r="C176" s="149" t="s">
        <v>309</v>
      </c>
      <c r="D176" s="149" t="s">
        <v>137</v>
      </c>
      <c r="E176" s="150" t="s">
        <v>760</v>
      </c>
      <c r="F176" s="151" t="s">
        <v>761</v>
      </c>
      <c r="G176" s="152" t="s">
        <v>140</v>
      </c>
      <c r="H176" s="153">
        <v>12</v>
      </c>
      <c r="I176" s="154"/>
      <c r="J176" s="155">
        <f>ROUND(I176*H176,2)</f>
        <v>0</v>
      </c>
      <c r="K176" s="156"/>
      <c r="L176" s="28"/>
      <c r="M176" s="157" t="s">
        <v>1</v>
      </c>
      <c r="N176" s="119" t="s">
        <v>40</v>
      </c>
      <c r="P176" s="158">
        <f>O176*H176</f>
        <v>0</v>
      </c>
      <c r="Q176" s="158">
        <v>0</v>
      </c>
      <c r="R176" s="158">
        <f>Q176*H176</f>
        <v>0</v>
      </c>
      <c r="S176" s="158">
        <v>0</v>
      </c>
      <c r="T176" s="159">
        <f>S176*H176</f>
        <v>0</v>
      </c>
      <c r="AR176" s="160" t="s">
        <v>159</v>
      </c>
      <c r="AT176" s="160" t="s">
        <v>137</v>
      </c>
      <c r="AU176" s="160" t="s">
        <v>112</v>
      </c>
      <c r="AY176" s="13" t="s">
        <v>134</v>
      </c>
      <c r="BE176" s="161">
        <f>IF(N176="základná",J176,0)</f>
        <v>0</v>
      </c>
      <c r="BF176" s="161">
        <f>IF(N176="znížená",J176,0)</f>
        <v>0</v>
      </c>
      <c r="BG176" s="161">
        <f>IF(N176="zákl. prenesená",J176,0)</f>
        <v>0</v>
      </c>
      <c r="BH176" s="161">
        <f>IF(N176="zníž. prenesená",J176,0)</f>
        <v>0</v>
      </c>
      <c r="BI176" s="161">
        <f>IF(N176="nulová",J176,0)</f>
        <v>0</v>
      </c>
      <c r="BJ176" s="13" t="s">
        <v>112</v>
      </c>
      <c r="BK176" s="161">
        <f>ROUND(I176*H176,2)</f>
        <v>0</v>
      </c>
      <c r="BL176" s="13" t="s">
        <v>159</v>
      </c>
      <c r="BM176" s="160" t="s">
        <v>762</v>
      </c>
    </row>
    <row r="177" spans="2:65" s="1" customFormat="1" ht="16.5" customHeight="1" x14ac:dyDescent="0.2">
      <c r="B177" s="28"/>
      <c r="C177" s="174" t="s">
        <v>313</v>
      </c>
      <c r="D177" s="174" t="s">
        <v>240</v>
      </c>
      <c r="E177" s="175" t="s">
        <v>763</v>
      </c>
      <c r="F177" s="176" t="s">
        <v>764</v>
      </c>
      <c r="G177" s="177" t="s">
        <v>243</v>
      </c>
      <c r="H177" s="178">
        <v>16.2</v>
      </c>
      <c r="I177" s="179"/>
      <c r="J177" s="180">
        <f>ROUND(I177*H177,2)</f>
        <v>0</v>
      </c>
      <c r="K177" s="181"/>
      <c r="L177" s="182"/>
      <c r="M177" s="183" t="s">
        <v>1</v>
      </c>
      <c r="N177" s="184" t="s">
        <v>40</v>
      </c>
      <c r="P177" s="158">
        <f>O177*H177</f>
        <v>0</v>
      </c>
      <c r="Q177" s="158">
        <v>1E-3</v>
      </c>
      <c r="R177" s="158">
        <f>Q177*H177</f>
        <v>1.6199999999999999E-2</v>
      </c>
      <c r="S177" s="158">
        <v>0</v>
      </c>
      <c r="T177" s="159">
        <f>S177*H177</f>
        <v>0</v>
      </c>
      <c r="AR177" s="160" t="s">
        <v>322</v>
      </c>
      <c r="AT177" s="160" t="s">
        <v>240</v>
      </c>
      <c r="AU177" s="160" t="s">
        <v>112</v>
      </c>
      <c r="AY177" s="13" t="s">
        <v>134</v>
      </c>
      <c r="BE177" s="161">
        <f>IF(N177="základná",J177,0)</f>
        <v>0</v>
      </c>
      <c r="BF177" s="161">
        <f>IF(N177="znížená",J177,0)</f>
        <v>0</v>
      </c>
      <c r="BG177" s="161">
        <f>IF(N177="zákl. prenesená",J177,0)</f>
        <v>0</v>
      </c>
      <c r="BH177" s="161">
        <f>IF(N177="zníž. prenesená",J177,0)</f>
        <v>0</v>
      </c>
      <c r="BI177" s="161">
        <f>IF(N177="nulová",J177,0)</f>
        <v>0</v>
      </c>
      <c r="BJ177" s="13" t="s">
        <v>112</v>
      </c>
      <c r="BK177" s="161">
        <f>ROUND(I177*H177,2)</f>
        <v>0</v>
      </c>
      <c r="BL177" s="13" t="s">
        <v>159</v>
      </c>
      <c r="BM177" s="160" t="s">
        <v>765</v>
      </c>
    </row>
    <row r="178" spans="2:65" s="1" customFormat="1" ht="24.2" customHeight="1" x14ac:dyDescent="0.2">
      <c r="B178" s="28"/>
      <c r="C178" s="149" t="s">
        <v>317</v>
      </c>
      <c r="D178" s="149" t="s">
        <v>137</v>
      </c>
      <c r="E178" s="150" t="s">
        <v>341</v>
      </c>
      <c r="F178" s="151" t="s">
        <v>342</v>
      </c>
      <c r="G178" s="152" t="s">
        <v>343</v>
      </c>
      <c r="H178" s="185"/>
      <c r="I178" s="154"/>
      <c r="J178" s="155">
        <f>ROUND(I178*H178,2)</f>
        <v>0</v>
      </c>
      <c r="K178" s="156"/>
      <c r="L178" s="28"/>
      <c r="M178" s="157" t="s">
        <v>1</v>
      </c>
      <c r="N178" s="119" t="s">
        <v>40</v>
      </c>
      <c r="P178" s="158">
        <f>O178*H178</f>
        <v>0</v>
      </c>
      <c r="Q178" s="158">
        <v>0</v>
      </c>
      <c r="R178" s="158">
        <f>Q178*H178</f>
        <v>0</v>
      </c>
      <c r="S178" s="158">
        <v>0</v>
      </c>
      <c r="T178" s="159">
        <f>S178*H178</f>
        <v>0</v>
      </c>
      <c r="AR178" s="160" t="s">
        <v>159</v>
      </c>
      <c r="AT178" s="160" t="s">
        <v>137</v>
      </c>
      <c r="AU178" s="160" t="s">
        <v>112</v>
      </c>
      <c r="AY178" s="13" t="s">
        <v>134</v>
      </c>
      <c r="BE178" s="161">
        <f>IF(N178="základná",J178,0)</f>
        <v>0</v>
      </c>
      <c r="BF178" s="161">
        <f>IF(N178="znížená",J178,0)</f>
        <v>0</v>
      </c>
      <c r="BG178" s="161">
        <f>IF(N178="zákl. prenesená",J178,0)</f>
        <v>0</v>
      </c>
      <c r="BH178" s="161">
        <f>IF(N178="zníž. prenesená",J178,0)</f>
        <v>0</v>
      </c>
      <c r="BI178" s="161">
        <f>IF(N178="nulová",J178,0)</f>
        <v>0</v>
      </c>
      <c r="BJ178" s="13" t="s">
        <v>112</v>
      </c>
      <c r="BK178" s="161">
        <f>ROUND(I178*H178,2)</f>
        <v>0</v>
      </c>
      <c r="BL178" s="13" t="s">
        <v>159</v>
      </c>
      <c r="BM178" s="160" t="s">
        <v>766</v>
      </c>
    </row>
    <row r="179" spans="2:65" s="11" customFormat="1" ht="22.9" customHeight="1" x14ac:dyDescent="0.2">
      <c r="B179" s="138"/>
      <c r="D179" s="139" t="s">
        <v>73</v>
      </c>
      <c r="E179" s="147" t="s">
        <v>359</v>
      </c>
      <c r="F179" s="147" t="s">
        <v>360</v>
      </c>
      <c r="I179" s="141"/>
      <c r="J179" s="148">
        <f>BK179</f>
        <v>0</v>
      </c>
      <c r="L179" s="138"/>
      <c r="M179" s="142"/>
      <c r="P179" s="143">
        <f>SUM(P180:P187)</f>
        <v>0</v>
      </c>
      <c r="R179" s="143">
        <f>SUM(R180:R187)</f>
        <v>0.11367351040000002</v>
      </c>
      <c r="T179" s="144">
        <f>SUM(T180:T187)</f>
        <v>0</v>
      </c>
      <c r="AR179" s="139" t="s">
        <v>112</v>
      </c>
      <c r="AT179" s="145" t="s">
        <v>73</v>
      </c>
      <c r="AU179" s="145" t="s">
        <v>82</v>
      </c>
      <c r="AY179" s="139" t="s">
        <v>134</v>
      </c>
      <c r="BK179" s="146">
        <f>SUM(BK180:BK187)</f>
        <v>0</v>
      </c>
    </row>
    <row r="180" spans="2:65" s="1" customFormat="1" ht="21.75" customHeight="1" x14ac:dyDescent="0.2">
      <c r="B180" s="28"/>
      <c r="C180" s="149" t="s">
        <v>322</v>
      </c>
      <c r="D180" s="149" t="s">
        <v>137</v>
      </c>
      <c r="E180" s="150" t="s">
        <v>767</v>
      </c>
      <c r="F180" s="151" t="s">
        <v>768</v>
      </c>
      <c r="G180" s="152" t="s">
        <v>187</v>
      </c>
      <c r="H180" s="153">
        <v>20</v>
      </c>
      <c r="I180" s="154"/>
      <c r="J180" s="155">
        <f t="shared" ref="J180:J187" si="25">ROUND(I180*H180,2)</f>
        <v>0</v>
      </c>
      <c r="K180" s="156"/>
      <c r="L180" s="28"/>
      <c r="M180" s="157" t="s">
        <v>1</v>
      </c>
      <c r="N180" s="119" t="s">
        <v>40</v>
      </c>
      <c r="P180" s="158">
        <f t="shared" ref="P180:P187" si="26">O180*H180</f>
        <v>0</v>
      </c>
      <c r="Q180" s="158">
        <v>0</v>
      </c>
      <c r="R180" s="158">
        <f t="shared" ref="R180:R187" si="27">Q180*H180</f>
        <v>0</v>
      </c>
      <c r="S180" s="158">
        <v>0</v>
      </c>
      <c r="T180" s="159">
        <f t="shared" ref="T180:T187" si="28">S180*H180</f>
        <v>0</v>
      </c>
      <c r="AR180" s="160" t="s">
        <v>159</v>
      </c>
      <c r="AT180" s="160" t="s">
        <v>137</v>
      </c>
      <c r="AU180" s="160" t="s">
        <v>112</v>
      </c>
      <c r="AY180" s="13" t="s">
        <v>134</v>
      </c>
      <c r="BE180" s="161">
        <f t="shared" ref="BE180:BE187" si="29">IF(N180="základná",J180,0)</f>
        <v>0</v>
      </c>
      <c r="BF180" s="161">
        <f t="shared" ref="BF180:BF187" si="30">IF(N180="znížená",J180,0)</f>
        <v>0</v>
      </c>
      <c r="BG180" s="161">
        <f t="shared" ref="BG180:BG187" si="31">IF(N180="zákl. prenesená",J180,0)</f>
        <v>0</v>
      </c>
      <c r="BH180" s="161">
        <f t="shared" ref="BH180:BH187" si="32">IF(N180="zníž. prenesená",J180,0)</f>
        <v>0</v>
      </c>
      <c r="BI180" s="161">
        <f t="shared" ref="BI180:BI187" si="33">IF(N180="nulová",J180,0)</f>
        <v>0</v>
      </c>
      <c r="BJ180" s="13" t="s">
        <v>112</v>
      </c>
      <c r="BK180" s="161">
        <f t="shared" ref="BK180:BK187" si="34">ROUND(I180*H180,2)</f>
        <v>0</v>
      </c>
      <c r="BL180" s="13" t="s">
        <v>159</v>
      </c>
      <c r="BM180" s="160" t="s">
        <v>769</v>
      </c>
    </row>
    <row r="181" spans="2:65" s="1" customFormat="1" ht="21.75" customHeight="1" x14ac:dyDescent="0.2">
      <c r="B181" s="28"/>
      <c r="C181" s="149" t="s">
        <v>326</v>
      </c>
      <c r="D181" s="149" t="s">
        <v>137</v>
      </c>
      <c r="E181" s="150" t="s">
        <v>362</v>
      </c>
      <c r="F181" s="151" t="s">
        <v>363</v>
      </c>
      <c r="G181" s="152" t="s">
        <v>187</v>
      </c>
      <c r="H181" s="153">
        <v>12.5</v>
      </c>
      <c r="I181" s="154"/>
      <c r="J181" s="155">
        <f t="shared" si="25"/>
        <v>0</v>
      </c>
      <c r="K181" s="156"/>
      <c r="L181" s="28"/>
      <c r="M181" s="157" t="s">
        <v>1</v>
      </c>
      <c r="N181" s="119" t="s">
        <v>40</v>
      </c>
      <c r="P181" s="158">
        <f t="shared" si="26"/>
        <v>0</v>
      </c>
      <c r="Q181" s="158">
        <v>8.4492000000000022E-3</v>
      </c>
      <c r="R181" s="158">
        <f t="shared" si="27"/>
        <v>0.10561500000000003</v>
      </c>
      <c r="S181" s="158">
        <v>0</v>
      </c>
      <c r="T181" s="159">
        <f t="shared" si="28"/>
        <v>0</v>
      </c>
      <c r="AR181" s="160" t="s">
        <v>159</v>
      </c>
      <c r="AT181" s="160" t="s">
        <v>137</v>
      </c>
      <c r="AU181" s="160" t="s">
        <v>112</v>
      </c>
      <c r="AY181" s="13" t="s">
        <v>134</v>
      </c>
      <c r="BE181" s="161">
        <f t="shared" si="29"/>
        <v>0</v>
      </c>
      <c r="BF181" s="161">
        <f t="shared" si="30"/>
        <v>0</v>
      </c>
      <c r="BG181" s="161">
        <f t="shared" si="31"/>
        <v>0</v>
      </c>
      <c r="BH181" s="161">
        <f t="shared" si="32"/>
        <v>0</v>
      </c>
      <c r="BI181" s="161">
        <f t="shared" si="33"/>
        <v>0</v>
      </c>
      <c r="BJ181" s="13" t="s">
        <v>112</v>
      </c>
      <c r="BK181" s="161">
        <f t="shared" si="34"/>
        <v>0</v>
      </c>
      <c r="BL181" s="13" t="s">
        <v>159</v>
      </c>
      <c r="BM181" s="160" t="s">
        <v>770</v>
      </c>
    </row>
    <row r="182" spans="2:65" s="1" customFormat="1" ht="21.75" customHeight="1" x14ac:dyDescent="0.2">
      <c r="B182" s="28"/>
      <c r="C182" s="149" t="s">
        <v>330</v>
      </c>
      <c r="D182" s="149" t="s">
        <v>137</v>
      </c>
      <c r="E182" s="150" t="s">
        <v>366</v>
      </c>
      <c r="F182" s="151" t="s">
        <v>367</v>
      </c>
      <c r="G182" s="152" t="s">
        <v>187</v>
      </c>
      <c r="H182" s="153">
        <v>4</v>
      </c>
      <c r="I182" s="154"/>
      <c r="J182" s="155">
        <f t="shared" si="25"/>
        <v>0</v>
      </c>
      <c r="K182" s="156"/>
      <c r="L182" s="28"/>
      <c r="M182" s="157" t="s">
        <v>1</v>
      </c>
      <c r="N182" s="119" t="s">
        <v>40</v>
      </c>
      <c r="P182" s="158">
        <f t="shared" si="26"/>
        <v>0</v>
      </c>
      <c r="Q182" s="158">
        <v>4.7462760000000002E-4</v>
      </c>
      <c r="R182" s="158">
        <f t="shared" si="27"/>
        <v>1.8985104000000001E-3</v>
      </c>
      <c r="S182" s="158">
        <v>0</v>
      </c>
      <c r="T182" s="159">
        <f t="shared" si="28"/>
        <v>0</v>
      </c>
      <c r="AR182" s="160" t="s">
        <v>159</v>
      </c>
      <c r="AT182" s="160" t="s">
        <v>137</v>
      </c>
      <c r="AU182" s="160" t="s">
        <v>112</v>
      </c>
      <c r="AY182" s="13" t="s">
        <v>134</v>
      </c>
      <c r="BE182" s="161">
        <f t="shared" si="29"/>
        <v>0</v>
      </c>
      <c r="BF182" s="161">
        <f t="shared" si="30"/>
        <v>0</v>
      </c>
      <c r="BG182" s="161">
        <f t="shared" si="31"/>
        <v>0</v>
      </c>
      <c r="BH182" s="161">
        <f t="shared" si="32"/>
        <v>0</v>
      </c>
      <c r="BI182" s="161">
        <f t="shared" si="33"/>
        <v>0</v>
      </c>
      <c r="BJ182" s="13" t="s">
        <v>112</v>
      </c>
      <c r="BK182" s="161">
        <f t="shared" si="34"/>
        <v>0</v>
      </c>
      <c r="BL182" s="13" t="s">
        <v>159</v>
      </c>
      <c r="BM182" s="160" t="s">
        <v>771</v>
      </c>
    </row>
    <row r="183" spans="2:65" s="1" customFormat="1" ht="24.2" customHeight="1" x14ac:dyDescent="0.2">
      <c r="B183" s="28"/>
      <c r="C183" s="149" t="s">
        <v>334</v>
      </c>
      <c r="D183" s="149" t="s">
        <v>137</v>
      </c>
      <c r="E183" s="150" t="s">
        <v>374</v>
      </c>
      <c r="F183" s="151" t="s">
        <v>375</v>
      </c>
      <c r="G183" s="152" t="s">
        <v>320</v>
      </c>
      <c r="H183" s="153">
        <v>2</v>
      </c>
      <c r="I183" s="154"/>
      <c r="J183" s="155">
        <f t="shared" si="25"/>
        <v>0</v>
      </c>
      <c r="K183" s="156"/>
      <c r="L183" s="28"/>
      <c r="M183" s="157" t="s">
        <v>1</v>
      </c>
      <c r="N183" s="119" t="s">
        <v>40</v>
      </c>
      <c r="P183" s="158">
        <f t="shared" si="26"/>
        <v>0</v>
      </c>
      <c r="Q183" s="158">
        <v>0</v>
      </c>
      <c r="R183" s="158">
        <f t="shared" si="27"/>
        <v>0</v>
      </c>
      <c r="S183" s="158">
        <v>0</v>
      </c>
      <c r="T183" s="159">
        <f t="shared" si="28"/>
        <v>0</v>
      </c>
      <c r="AR183" s="160" t="s">
        <v>159</v>
      </c>
      <c r="AT183" s="160" t="s">
        <v>137</v>
      </c>
      <c r="AU183" s="160" t="s">
        <v>112</v>
      </c>
      <c r="AY183" s="13" t="s">
        <v>134</v>
      </c>
      <c r="BE183" s="161">
        <f t="shared" si="29"/>
        <v>0</v>
      </c>
      <c r="BF183" s="161">
        <f t="shared" si="30"/>
        <v>0</v>
      </c>
      <c r="BG183" s="161">
        <f t="shared" si="31"/>
        <v>0</v>
      </c>
      <c r="BH183" s="161">
        <f t="shared" si="32"/>
        <v>0</v>
      </c>
      <c r="BI183" s="161">
        <f t="shared" si="33"/>
        <v>0</v>
      </c>
      <c r="BJ183" s="13" t="s">
        <v>112</v>
      </c>
      <c r="BK183" s="161">
        <f t="shared" si="34"/>
        <v>0</v>
      </c>
      <c r="BL183" s="13" t="s">
        <v>159</v>
      </c>
      <c r="BM183" s="160" t="s">
        <v>772</v>
      </c>
    </row>
    <row r="184" spans="2:65" s="1" customFormat="1" ht="21.75" customHeight="1" x14ac:dyDescent="0.2">
      <c r="B184" s="28"/>
      <c r="C184" s="149" t="s">
        <v>338</v>
      </c>
      <c r="D184" s="149" t="s">
        <v>137</v>
      </c>
      <c r="E184" s="150" t="s">
        <v>391</v>
      </c>
      <c r="F184" s="151" t="s">
        <v>392</v>
      </c>
      <c r="G184" s="152" t="s">
        <v>320</v>
      </c>
      <c r="H184" s="153">
        <v>2</v>
      </c>
      <c r="I184" s="154"/>
      <c r="J184" s="155">
        <f t="shared" si="25"/>
        <v>0</v>
      </c>
      <c r="K184" s="156"/>
      <c r="L184" s="28"/>
      <c r="M184" s="157" t="s">
        <v>1</v>
      </c>
      <c r="N184" s="119" t="s">
        <v>40</v>
      </c>
      <c r="P184" s="158">
        <f t="shared" si="26"/>
        <v>0</v>
      </c>
      <c r="Q184" s="158">
        <v>8.0000000000000007E-5</v>
      </c>
      <c r="R184" s="158">
        <f t="shared" si="27"/>
        <v>1.6000000000000001E-4</v>
      </c>
      <c r="S184" s="158">
        <v>0</v>
      </c>
      <c r="T184" s="159">
        <f t="shared" si="28"/>
        <v>0</v>
      </c>
      <c r="AR184" s="160" t="s">
        <v>159</v>
      </c>
      <c r="AT184" s="160" t="s">
        <v>137</v>
      </c>
      <c r="AU184" s="160" t="s">
        <v>112</v>
      </c>
      <c r="AY184" s="13" t="s">
        <v>134</v>
      </c>
      <c r="BE184" s="161">
        <f t="shared" si="29"/>
        <v>0</v>
      </c>
      <c r="BF184" s="161">
        <f t="shared" si="30"/>
        <v>0</v>
      </c>
      <c r="BG184" s="161">
        <f t="shared" si="31"/>
        <v>0</v>
      </c>
      <c r="BH184" s="161">
        <f t="shared" si="32"/>
        <v>0</v>
      </c>
      <c r="BI184" s="161">
        <f t="shared" si="33"/>
        <v>0</v>
      </c>
      <c r="BJ184" s="13" t="s">
        <v>112</v>
      </c>
      <c r="BK184" s="161">
        <f t="shared" si="34"/>
        <v>0</v>
      </c>
      <c r="BL184" s="13" t="s">
        <v>159</v>
      </c>
      <c r="BM184" s="160" t="s">
        <v>773</v>
      </c>
    </row>
    <row r="185" spans="2:65" s="1" customFormat="1" ht="24.2" customHeight="1" x14ac:dyDescent="0.2">
      <c r="B185" s="28"/>
      <c r="C185" s="174" t="s">
        <v>340</v>
      </c>
      <c r="D185" s="174" t="s">
        <v>240</v>
      </c>
      <c r="E185" s="175" t="s">
        <v>395</v>
      </c>
      <c r="F185" s="176" t="s">
        <v>396</v>
      </c>
      <c r="G185" s="177" t="s">
        <v>320</v>
      </c>
      <c r="H185" s="178">
        <v>2</v>
      </c>
      <c r="I185" s="179"/>
      <c r="J185" s="180">
        <f t="shared" si="25"/>
        <v>0</v>
      </c>
      <c r="K185" s="181"/>
      <c r="L185" s="182"/>
      <c r="M185" s="183" t="s">
        <v>1</v>
      </c>
      <c r="N185" s="184" t="s">
        <v>40</v>
      </c>
      <c r="P185" s="158">
        <f t="shared" si="26"/>
        <v>0</v>
      </c>
      <c r="Q185" s="158">
        <v>3.0000000000000001E-3</v>
      </c>
      <c r="R185" s="158">
        <f t="shared" si="27"/>
        <v>6.0000000000000001E-3</v>
      </c>
      <c r="S185" s="158">
        <v>0</v>
      </c>
      <c r="T185" s="159">
        <f t="shared" si="28"/>
        <v>0</v>
      </c>
      <c r="AR185" s="160" t="s">
        <v>322</v>
      </c>
      <c r="AT185" s="160" t="s">
        <v>240</v>
      </c>
      <c r="AU185" s="160" t="s">
        <v>112</v>
      </c>
      <c r="AY185" s="13" t="s">
        <v>134</v>
      </c>
      <c r="BE185" s="161">
        <f t="shared" si="29"/>
        <v>0</v>
      </c>
      <c r="BF185" s="161">
        <f t="shared" si="30"/>
        <v>0</v>
      </c>
      <c r="BG185" s="161">
        <f t="shared" si="31"/>
        <v>0</v>
      </c>
      <c r="BH185" s="161">
        <f t="shared" si="32"/>
        <v>0</v>
      </c>
      <c r="BI185" s="161">
        <f t="shared" si="33"/>
        <v>0</v>
      </c>
      <c r="BJ185" s="13" t="s">
        <v>112</v>
      </c>
      <c r="BK185" s="161">
        <f t="shared" si="34"/>
        <v>0</v>
      </c>
      <c r="BL185" s="13" t="s">
        <v>159</v>
      </c>
      <c r="BM185" s="160" t="s">
        <v>774</v>
      </c>
    </row>
    <row r="186" spans="2:65" s="1" customFormat="1" ht="16.5" customHeight="1" x14ac:dyDescent="0.2">
      <c r="B186" s="28"/>
      <c r="C186" s="149" t="s">
        <v>347</v>
      </c>
      <c r="D186" s="149" t="s">
        <v>137</v>
      </c>
      <c r="E186" s="150" t="s">
        <v>775</v>
      </c>
      <c r="F186" s="151" t="s">
        <v>776</v>
      </c>
      <c r="G186" s="152" t="s">
        <v>187</v>
      </c>
      <c r="H186" s="153">
        <v>12</v>
      </c>
      <c r="I186" s="154"/>
      <c r="J186" s="155">
        <f t="shared" si="25"/>
        <v>0</v>
      </c>
      <c r="K186" s="156"/>
      <c r="L186" s="28"/>
      <c r="M186" s="157" t="s">
        <v>1</v>
      </c>
      <c r="N186" s="119" t="s">
        <v>40</v>
      </c>
      <c r="P186" s="158">
        <f t="shared" si="26"/>
        <v>0</v>
      </c>
      <c r="Q186" s="158">
        <v>0</v>
      </c>
      <c r="R186" s="158">
        <f t="shared" si="27"/>
        <v>0</v>
      </c>
      <c r="S186" s="158">
        <v>0</v>
      </c>
      <c r="T186" s="159">
        <f t="shared" si="28"/>
        <v>0</v>
      </c>
      <c r="AR186" s="160" t="s">
        <v>159</v>
      </c>
      <c r="AT186" s="160" t="s">
        <v>137</v>
      </c>
      <c r="AU186" s="160" t="s">
        <v>112</v>
      </c>
      <c r="AY186" s="13" t="s">
        <v>134</v>
      </c>
      <c r="BE186" s="161">
        <f t="shared" si="29"/>
        <v>0</v>
      </c>
      <c r="BF186" s="161">
        <f t="shared" si="30"/>
        <v>0</v>
      </c>
      <c r="BG186" s="161">
        <f t="shared" si="31"/>
        <v>0</v>
      </c>
      <c r="BH186" s="161">
        <f t="shared" si="32"/>
        <v>0</v>
      </c>
      <c r="BI186" s="161">
        <f t="shared" si="33"/>
        <v>0</v>
      </c>
      <c r="BJ186" s="13" t="s">
        <v>112</v>
      </c>
      <c r="BK186" s="161">
        <f t="shared" si="34"/>
        <v>0</v>
      </c>
      <c r="BL186" s="13" t="s">
        <v>159</v>
      </c>
      <c r="BM186" s="160" t="s">
        <v>777</v>
      </c>
    </row>
    <row r="187" spans="2:65" s="1" customFormat="1" ht="24.2" customHeight="1" x14ac:dyDescent="0.2">
      <c r="B187" s="28"/>
      <c r="C187" s="149" t="s">
        <v>351</v>
      </c>
      <c r="D187" s="149" t="s">
        <v>137</v>
      </c>
      <c r="E187" s="150" t="s">
        <v>399</v>
      </c>
      <c r="F187" s="151" t="s">
        <v>400</v>
      </c>
      <c r="G187" s="152" t="s">
        <v>343</v>
      </c>
      <c r="H187" s="185"/>
      <c r="I187" s="154"/>
      <c r="J187" s="155">
        <f t="shared" si="25"/>
        <v>0</v>
      </c>
      <c r="K187" s="156"/>
      <c r="L187" s="28"/>
      <c r="M187" s="157" t="s">
        <v>1</v>
      </c>
      <c r="N187" s="119" t="s">
        <v>40</v>
      </c>
      <c r="P187" s="158">
        <f t="shared" si="26"/>
        <v>0</v>
      </c>
      <c r="Q187" s="158">
        <v>0</v>
      </c>
      <c r="R187" s="158">
        <f t="shared" si="27"/>
        <v>0</v>
      </c>
      <c r="S187" s="158">
        <v>0</v>
      </c>
      <c r="T187" s="159">
        <f t="shared" si="28"/>
        <v>0</v>
      </c>
      <c r="AR187" s="160" t="s">
        <v>159</v>
      </c>
      <c r="AT187" s="160" t="s">
        <v>137</v>
      </c>
      <c r="AU187" s="160" t="s">
        <v>112</v>
      </c>
      <c r="AY187" s="13" t="s">
        <v>134</v>
      </c>
      <c r="BE187" s="161">
        <f t="shared" si="29"/>
        <v>0</v>
      </c>
      <c r="BF187" s="161">
        <f t="shared" si="30"/>
        <v>0</v>
      </c>
      <c r="BG187" s="161">
        <f t="shared" si="31"/>
        <v>0</v>
      </c>
      <c r="BH187" s="161">
        <f t="shared" si="32"/>
        <v>0</v>
      </c>
      <c r="BI187" s="161">
        <f t="shared" si="33"/>
        <v>0</v>
      </c>
      <c r="BJ187" s="13" t="s">
        <v>112</v>
      </c>
      <c r="BK187" s="161">
        <f t="shared" si="34"/>
        <v>0</v>
      </c>
      <c r="BL187" s="13" t="s">
        <v>159</v>
      </c>
      <c r="BM187" s="160" t="s">
        <v>778</v>
      </c>
    </row>
    <row r="188" spans="2:65" s="11" customFormat="1" ht="22.9" customHeight="1" x14ac:dyDescent="0.2">
      <c r="B188" s="138"/>
      <c r="D188" s="139" t="s">
        <v>73</v>
      </c>
      <c r="E188" s="147" t="s">
        <v>451</v>
      </c>
      <c r="F188" s="147" t="s">
        <v>452</v>
      </c>
      <c r="I188" s="141"/>
      <c r="J188" s="148">
        <f>BK188</f>
        <v>0</v>
      </c>
      <c r="L188" s="138"/>
      <c r="M188" s="142"/>
      <c r="P188" s="143">
        <f>SUM(P189:P196)</f>
        <v>0</v>
      </c>
      <c r="R188" s="143">
        <f>SUM(R189:R196)</f>
        <v>4.9680380000000004E-4</v>
      </c>
      <c r="T188" s="144">
        <f>SUM(T189:T196)</f>
        <v>1.2E-4</v>
      </c>
      <c r="AR188" s="139" t="s">
        <v>112</v>
      </c>
      <c r="AT188" s="145" t="s">
        <v>73</v>
      </c>
      <c r="AU188" s="145" t="s">
        <v>82</v>
      </c>
      <c r="AY188" s="139" t="s">
        <v>134</v>
      </c>
      <c r="BK188" s="146">
        <f>SUM(BK189:BK196)</f>
        <v>0</v>
      </c>
    </row>
    <row r="189" spans="2:65" s="1" customFormat="1" ht="24.2" customHeight="1" x14ac:dyDescent="0.2">
      <c r="B189" s="28"/>
      <c r="C189" s="149" t="s">
        <v>355</v>
      </c>
      <c r="D189" s="149" t="s">
        <v>137</v>
      </c>
      <c r="E189" s="150" t="s">
        <v>454</v>
      </c>
      <c r="F189" s="151" t="s">
        <v>455</v>
      </c>
      <c r="G189" s="152" t="s">
        <v>384</v>
      </c>
      <c r="H189" s="153">
        <v>1</v>
      </c>
      <c r="I189" s="154"/>
      <c r="J189" s="155">
        <f t="shared" ref="J189:J196" si="35">ROUND(I189*H189,2)</f>
        <v>0</v>
      </c>
      <c r="K189" s="156"/>
      <c r="L189" s="28"/>
      <c r="M189" s="157" t="s">
        <v>1</v>
      </c>
      <c r="N189" s="119" t="s">
        <v>40</v>
      </c>
      <c r="P189" s="158">
        <f t="shared" ref="P189:P196" si="36">O189*H189</f>
        <v>0</v>
      </c>
      <c r="Q189" s="158">
        <v>0</v>
      </c>
      <c r="R189" s="158">
        <f t="shared" ref="R189:R196" si="37">Q189*H189</f>
        <v>0</v>
      </c>
      <c r="S189" s="158">
        <v>0</v>
      </c>
      <c r="T189" s="159">
        <f t="shared" ref="T189:T196" si="38">S189*H189</f>
        <v>0</v>
      </c>
      <c r="AR189" s="160" t="s">
        <v>159</v>
      </c>
      <c r="AT189" s="160" t="s">
        <v>137</v>
      </c>
      <c r="AU189" s="160" t="s">
        <v>112</v>
      </c>
      <c r="AY189" s="13" t="s">
        <v>134</v>
      </c>
      <c r="BE189" s="161">
        <f t="shared" ref="BE189:BE196" si="39">IF(N189="základná",J189,0)</f>
        <v>0</v>
      </c>
      <c r="BF189" s="161">
        <f t="shared" ref="BF189:BF196" si="40">IF(N189="znížená",J189,0)</f>
        <v>0</v>
      </c>
      <c r="BG189" s="161">
        <f t="shared" ref="BG189:BG196" si="41">IF(N189="zákl. prenesená",J189,0)</f>
        <v>0</v>
      </c>
      <c r="BH189" s="161">
        <f t="shared" ref="BH189:BH196" si="42">IF(N189="zníž. prenesená",J189,0)</f>
        <v>0</v>
      </c>
      <c r="BI189" s="161">
        <f t="shared" ref="BI189:BI196" si="43">IF(N189="nulová",J189,0)</f>
        <v>0</v>
      </c>
      <c r="BJ189" s="13" t="s">
        <v>112</v>
      </c>
      <c r="BK189" s="161">
        <f t="shared" ref="BK189:BK196" si="44">ROUND(I189*H189,2)</f>
        <v>0</v>
      </c>
      <c r="BL189" s="13" t="s">
        <v>159</v>
      </c>
      <c r="BM189" s="160" t="s">
        <v>779</v>
      </c>
    </row>
    <row r="190" spans="2:65" s="1" customFormat="1" ht="21.75" customHeight="1" x14ac:dyDescent="0.2">
      <c r="B190" s="28"/>
      <c r="C190" s="149" t="s">
        <v>361</v>
      </c>
      <c r="D190" s="149" t="s">
        <v>137</v>
      </c>
      <c r="E190" s="150" t="s">
        <v>458</v>
      </c>
      <c r="F190" s="151" t="s">
        <v>780</v>
      </c>
      <c r="G190" s="152" t="s">
        <v>320</v>
      </c>
      <c r="H190" s="153">
        <v>1</v>
      </c>
      <c r="I190" s="154"/>
      <c r="J190" s="155">
        <f t="shared" si="35"/>
        <v>0</v>
      </c>
      <c r="K190" s="156"/>
      <c r="L190" s="28"/>
      <c r="M190" s="157" t="s">
        <v>1</v>
      </c>
      <c r="N190" s="119" t="s">
        <v>40</v>
      </c>
      <c r="P190" s="158">
        <f t="shared" si="36"/>
        <v>0</v>
      </c>
      <c r="Q190" s="158">
        <v>8.4400000000000019E-5</v>
      </c>
      <c r="R190" s="158">
        <f t="shared" si="37"/>
        <v>8.4400000000000019E-5</v>
      </c>
      <c r="S190" s="158">
        <v>0</v>
      </c>
      <c r="T190" s="159">
        <f t="shared" si="38"/>
        <v>0</v>
      </c>
      <c r="AR190" s="160" t="s">
        <v>159</v>
      </c>
      <c r="AT190" s="160" t="s">
        <v>137</v>
      </c>
      <c r="AU190" s="160" t="s">
        <v>112</v>
      </c>
      <c r="AY190" s="13" t="s">
        <v>134</v>
      </c>
      <c r="BE190" s="161">
        <f t="shared" si="39"/>
        <v>0</v>
      </c>
      <c r="BF190" s="161">
        <f t="shared" si="40"/>
        <v>0</v>
      </c>
      <c r="BG190" s="161">
        <f t="shared" si="41"/>
        <v>0</v>
      </c>
      <c r="BH190" s="161">
        <f t="shared" si="42"/>
        <v>0</v>
      </c>
      <c r="BI190" s="161">
        <f t="shared" si="43"/>
        <v>0</v>
      </c>
      <c r="BJ190" s="13" t="s">
        <v>112</v>
      </c>
      <c r="BK190" s="161">
        <f t="shared" si="44"/>
        <v>0</v>
      </c>
      <c r="BL190" s="13" t="s">
        <v>159</v>
      </c>
      <c r="BM190" s="160" t="s">
        <v>781</v>
      </c>
    </row>
    <row r="191" spans="2:65" s="1" customFormat="1" ht="16.5" customHeight="1" x14ac:dyDescent="0.2">
      <c r="B191" s="28"/>
      <c r="C191" s="149" t="s">
        <v>365</v>
      </c>
      <c r="D191" s="149" t="s">
        <v>137</v>
      </c>
      <c r="E191" s="150" t="s">
        <v>462</v>
      </c>
      <c r="F191" s="151" t="s">
        <v>463</v>
      </c>
      <c r="G191" s="152" t="s">
        <v>320</v>
      </c>
      <c r="H191" s="153">
        <v>1</v>
      </c>
      <c r="I191" s="154"/>
      <c r="J191" s="155">
        <f t="shared" si="35"/>
        <v>0</v>
      </c>
      <c r="K191" s="156"/>
      <c r="L191" s="28"/>
      <c r="M191" s="157" t="s">
        <v>1</v>
      </c>
      <c r="N191" s="119" t="s">
        <v>40</v>
      </c>
      <c r="P191" s="158">
        <f t="shared" si="36"/>
        <v>0</v>
      </c>
      <c r="Q191" s="158">
        <v>3.7440379999999999E-4</v>
      </c>
      <c r="R191" s="158">
        <f t="shared" si="37"/>
        <v>3.7440379999999999E-4</v>
      </c>
      <c r="S191" s="158">
        <v>1.2E-4</v>
      </c>
      <c r="T191" s="159">
        <f t="shared" si="38"/>
        <v>1.2E-4</v>
      </c>
      <c r="AR191" s="160" t="s">
        <v>159</v>
      </c>
      <c r="AT191" s="160" t="s">
        <v>137</v>
      </c>
      <c r="AU191" s="160" t="s">
        <v>112</v>
      </c>
      <c r="AY191" s="13" t="s">
        <v>134</v>
      </c>
      <c r="BE191" s="161">
        <f t="shared" si="39"/>
        <v>0</v>
      </c>
      <c r="BF191" s="161">
        <f t="shared" si="40"/>
        <v>0</v>
      </c>
      <c r="BG191" s="161">
        <f t="shared" si="41"/>
        <v>0</v>
      </c>
      <c r="BH191" s="161">
        <f t="shared" si="42"/>
        <v>0</v>
      </c>
      <c r="BI191" s="161">
        <f t="shared" si="43"/>
        <v>0</v>
      </c>
      <c r="BJ191" s="13" t="s">
        <v>112</v>
      </c>
      <c r="BK191" s="161">
        <f t="shared" si="44"/>
        <v>0</v>
      </c>
      <c r="BL191" s="13" t="s">
        <v>159</v>
      </c>
      <c r="BM191" s="160" t="s">
        <v>782</v>
      </c>
    </row>
    <row r="192" spans="2:65" s="1" customFormat="1" ht="16.5" customHeight="1" x14ac:dyDescent="0.2">
      <c r="B192" s="28"/>
      <c r="C192" s="149" t="s">
        <v>369</v>
      </c>
      <c r="D192" s="149" t="s">
        <v>137</v>
      </c>
      <c r="E192" s="150" t="s">
        <v>466</v>
      </c>
      <c r="F192" s="151" t="s">
        <v>467</v>
      </c>
      <c r="G192" s="152" t="s">
        <v>320</v>
      </c>
      <c r="H192" s="153">
        <v>1</v>
      </c>
      <c r="I192" s="154"/>
      <c r="J192" s="155">
        <f t="shared" si="35"/>
        <v>0</v>
      </c>
      <c r="K192" s="156"/>
      <c r="L192" s="28"/>
      <c r="M192" s="157" t="s">
        <v>1</v>
      </c>
      <c r="N192" s="119" t="s">
        <v>40</v>
      </c>
      <c r="P192" s="158">
        <f t="shared" si="36"/>
        <v>0</v>
      </c>
      <c r="Q192" s="158">
        <v>0</v>
      </c>
      <c r="R192" s="158">
        <f t="shared" si="37"/>
        <v>0</v>
      </c>
      <c r="S192" s="158">
        <v>0</v>
      </c>
      <c r="T192" s="159">
        <f t="shared" si="38"/>
        <v>0</v>
      </c>
      <c r="AR192" s="160" t="s">
        <v>159</v>
      </c>
      <c r="AT192" s="160" t="s">
        <v>137</v>
      </c>
      <c r="AU192" s="160" t="s">
        <v>112</v>
      </c>
      <c r="AY192" s="13" t="s">
        <v>134</v>
      </c>
      <c r="BE192" s="161">
        <f t="shared" si="39"/>
        <v>0</v>
      </c>
      <c r="BF192" s="161">
        <f t="shared" si="40"/>
        <v>0</v>
      </c>
      <c r="BG192" s="161">
        <f t="shared" si="41"/>
        <v>0</v>
      </c>
      <c r="BH192" s="161">
        <f t="shared" si="42"/>
        <v>0</v>
      </c>
      <c r="BI192" s="161">
        <f t="shared" si="43"/>
        <v>0</v>
      </c>
      <c r="BJ192" s="13" t="s">
        <v>112</v>
      </c>
      <c r="BK192" s="161">
        <f t="shared" si="44"/>
        <v>0</v>
      </c>
      <c r="BL192" s="13" t="s">
        <v>159</v>
      </c>
      <c r="BM192" s="160" t="s">
        <v>783</v>
      </c>
    </row>
    <row r="193" spans="2:65" s="1" customFormat="1" ht="16.5" customHeight="1" x14ac:dyDescent="0.2">
      <c r="B193" s="28"/>
      <c r="C193" s="149" t="s">
        <v>373</v>
      </c>
      <c r="D193" s="149" t="s">
        <v>137</v>
      </c>
      <c r="E193" s="150" t="s">
        <v>470</v>
      </c>
      <c r="F193" s="151" t="s">
        <v>471</v>
      </c>
      <c r="G193" s="152" t="s">
        <v>320</v>
      </c>
      <c r="H193" s="153">
        <v>1</v>
      </c>
      <c r="I193" s="154"/>
      <c r="J193" s="155">
        <f t="shared" si="35"/>
        <v>0</v>
      </c>
      <c r="K193" s="156"/>
      <c r="L193" s="28"/>
      <c r="M193" s="157" t="s">
        <v>1</v>
      </c>
      <c r="N193" s="119" t="s">
        <v>40</v>
      </c>
      <c r="P193" s="158">
        <f t="shared" si="36"/>
        <v>0</v>
      </c>
      <c r="Q193" s="158">
        <v>1.8E-5</v>
      </c>
      <c r="R193" s="158">
        <f t="shared" si="37"/>
        <v>1.8E-5</v>
      </c>
      <c r="S193" s="158">
        <v>0</v>
      </c>
      <c r="T193" s="159">
        <f t="shared" si="38"/>
        <v>0</v>
      </c>
      <c r="AR193" s="160" t="s">
        <v>159</v>
      </c>
      <c r="AT193" s="160" t="s">
        <v>137</v>
      </c>
      <c r="AU193" s="160" t="s">
        <v>112</v>
      </c>
      <c r="AY193" s="13" t="s">
        <v>134</v>
      </c>
      <c r="BE193" s="161">
        <f t="shared" si="39"/>
        <v>0</v>
      </c>
      <c r="BF193" s="161">
        <f t="shared" si="40"/>
        <v>0</v>
      </c>
      <c r="BG193" s="161">
        <f t="shared" si="41"/>
        <v>0</v>
      </c>
      <c r="BH193" s="161">
        <f t="shared" si="42"/>
        <v>0</v>
      </c>
      <c r="BI193" s="161">
        <f t="shared" si="43"/>
        <v>0</v>
      </c>
      <c r="BJ193" s="13" t="s">
        <v>112</v>
      </c>
      <c r="BK193" s="161">
        <f t="shared" si="44"/>
        <v>0</v>
      </c>
      <c r="BL193" s="13" t="s">
        <v>159</v>
      </c>
      <c r="BM193" s="160" t="s">
        <v>784</v>
      </c>
    </row>
    <row r="194" spans="2:65" s="1" customFormat="1" ht="16.5" customHeight="1" x14ac:dyDescent="0.2">
      <c r="B194" s="28"/>
      <c r="C194" s="149" t="s">
        <v>377</v>
      </c>
      <c r="D194" s="149" t="s">
        <v>137</v>
      </c>
      <c r="E194" s="150" t="s">
        <v>474</v>
      </c>
      <c r="F194" s="151" t="s">
        <v>475</v>
      </c>
      <c r="G194" s="152" t="s">
        <v>320</v>
      </c>
      <c r="H194" s="153">
        <v>2</v>
      </c>
      <c r="I194" s="154"/>
      <c r="J194" s="155">
        <f t="shared" si="35"/>
        <v>0</v>
      </c>
      <c r="K194" s="156"/>
      <c r="L194" s="28"/>
      <c r="M194" s="157" t="s">
        <v>1</v>
      </c>
      <c r="N194" s="119" t="s">
        <v>40</v>
      </c>
      <c r="P194" s="158">
        <f t="shared" si="36"/>
        <v>0</v>
      </c>
      <c r="Q194" s="158">
        <v>0</v>
      </c>
      <c r="R194" s="158">
        <f t="shared" si="37"/>
        <v>0</v>
      </c>
      <c r="S194" s="158">
        <v>0</v>
      </c>
      <c r="T194" s="159">
        <f t="shared" si="38"/>
        <v>0</v>
      </c>
      <c r="AR194" s="160" t="s">
        <v>159</v>
      </c>
      <c r="AT194" s="160" t="s">
        <v>137</v>
      </c>
      <c r="AU194" s="160" t="s">
        <v>112</v>
      </c>
      <c r="AY194" s="13" t="s">
        <v>134</v>
      </c>
      <c r="BE194" s="161">
        <f t="shared" si="39"/>
        <v>0</v>
      </c>
      <c r="BF194" s="161">
        <f t="shared" si="40"/>
        <v>0</v>
      </c>
      <c r="BG194" s="161">
        <f t="shared" si="41"/>
        <v>0</v>
      </c>
      <c r="BH194" s="161">
        <f t="shared" si="42"/>
        <v>0</v>
      </c>
      <c r="BI194" s="161">
        <f t="shared" si="43"/>
        <v>0</v>
      </c>
      <c r="BJ194" s="13" t="s">
        <v>112</v>
      </c>
      <c r="BK194" s="161">
        <f t="shared" si="44"/>
        <v>0</v>
      </c>
      <c r="BL194" s="13" t="s">
        <v>159</v>
      </c>
      <c r="BM194" s="160" t="s">
        <v>785</v>
      </c>
    </row>
    <row r="195" spans="2:65" s="1" customFormat="1" ht="16.5" customHeight="1" x14ac:dyDescent="0.2">
      <c r="B195" s="28"/>
      <c r="C195" s="149" t="s">
        <v>381</v>
      </c>
      <c r="D195" s="149" t="s">
        <v>137</v>
      </c>
      <c r="E195" s="150" t="s">
        <v>478</v>
      </c>
      <c r="F195" s="151" t="s">
        <v>479</v>
      </c>
      <c r="G195" s="152" t="s">
        <v>320</v>
      </c>
      <c r="H195" s="153">
        <v>2</v>
      </c>
      <c r="I195" s="154"/>
      <c r="J195" s="155">
        <f t="shared" si="35"/>
        <v>0</v>
      </c>
      <c r="K195" s="156"/>
      <c r="L195" s="28"/>
      <c r="M195" s="157" t="s">
        <v>1</v>
      </c>
      <c r="N195" s="119" t="s">
        <v>40</v>
      </c>
      <c r="P195" s="158">
        <f t="shared" si="36"/>
        <v>0</v>
      </c>
      <c r="Q195" s="158">
        <v>1.0000000000000001E-5</v>
      </c>
      <c r="R195" s="158">
        <f t="shared" si="37"/>
        <v>2.0000000000000002E-5</v>
      </c>
      <c r="S195" s="158">
        <v>0</v>
      </c>
      <c r="T195" s="159">
        <f t="shared" si="38"/>
        <v>0</v>
      </c>
      <c r="AR195" s="160" t="s">
        <v>159</v>
      </c>
      <c r="AT195" s="160" t="s">
        <v>137</v>
      </c>
      <c r="AU195" s="160" t="s">
        <v>112</v>
      </c>
      <c r="AY195" s="13" t="s">
        <v>134</v>
      </c>
      <c r="BE195" s="161">
        <f t="shared" si="39"/>
        <v>0</v>
      </c>
      <c r="BF195" s="161">
        <f t="shared" si="40"/>
        <v>0</v>
      </c>
      <c r="BG195" s="161">
        <f t="shared" si="41"/>
        <v>0</v>
      </c>
      <c r="BH195" s="161">
        <f t="shared" si="42"/>
        <v>0</v>
      </c>
      <c r="BI195" s="161">
        <f t="shared" si="43"/>
        <v>0</v>
      </c>
      <c r="BJ195" s="13" t="s">
        <v>112</v>
      </c>
      <c r="BK195" s="161">
        <f t="shared" si="44"/>
        <v>0</v>
      </c>
      <c r="BL195" s="13" t="s">
        <v>159</v>
      </c>
      <c r="BM195" s="160" t="s">
        <v>786</v>
      </c>
    </row>
    <row r="196" spans="2:65" s="1" customFormat="1" ht="24.2" customHeight="1" x14ac:dyDescent="0.2">
      <c r="B196" s="28"/>
      <c r="C196" s="149" t="s">
        <v>386</v>
      </c>
      <c r="D196" s="149" t="s">
        <v>137</v>
      </c>
      <c r="E196" s="150" t="s">
        <v>490</v>
      </c>
      <c r="F196" s="151" t="s">
        <v>491</v>
      </c>
      <c r="G196" s="152" t="s">
        <v>343</v>
      </c>
      <c r="H196" s="185"/>
      <c r="I196" s="154"/>
      <c r="J196" s="155">
        <f t="shared" si="35"/>
        <v>0</v>
      </c>
      <c r="K196" s="156"/>
      <c r="L196" s="28"/>
      <c r="M196" s="157" t="s">
        <v>1</v>
      </c>
      <c r="N196" s="119" t="s">
        <v>40</v>
      </c>
      <c r="P196" s="158">
        <f t="shared" si="36"/>
        <v>0</v>
      </c>
      <c r="Q196" s="158">
        <v>0</v>
      </c>
      <c r="R196" s="158">
        <f t="shared" si="37"/>
        <v>0</v>
      </c>
      <c r="S196" s="158">
        <v>0</v>
      </c>
      <c r="T196" s="159">
        <f t="shared" si="38"/>
        <v>0</v>
      </c>
      <c r="AR196" s="160" t="s">
        <v>159</v>
      </c>
      <c r="AT196" s="160" t="s">
        <v>137</v>
      </c>
      <c r="AU196" s="160" t="s">
        <v>112</v>
      </c>
      <c r="AY196" s="13" t="s">
        <v>134</v>
      </c>
      <c r="BE196" s="161">
        <f t="shared" si="39"/>
        <v>0</v>
      </c>
      <c r="BF196" s="161">
        <f t="shared" si="40"/>
        <v>0</v>
      </c>
      <c r="BG196" s="161">
        <f t="shared" si="41"/>
        <v>0</v>
      </c>
      <c r="BH196" s="161">
        <f t="shared" si="42"/>
        <v>0</v>
      </c>
      <c r="BI196" s="161">
        <f t="shared" si="43"/>
        <v>0</v>
      </c>
      <c r="BJ196" s="13" t="s">
        <v>112</v>
      </c>
      <c r="BK196" s="161">
        <f t="shared" si="44"/>
        <v>0</v>
      </c>
      <c r="BL196" s="13" t="s">
        <v>159</v>
      </c>
      <c r="BM196" s="160" t="s">
        <v>787</v>
      </c>
    </row>
    <row r="197" spans="2:65" s="11" customFormat="1" ht="22.9" customHeight="1" x14ac:dyDescent="0.2">
      <c r="B197" s="138"/>
      <c r="D197" s="139" t="s">
        <v>73</v>
      </c>
      <c r="E197" s="147" t="s">
        <v>507</v>
      </c>
      <c r="F197" s="147" t="s">
        <v>508</v>
      </c>
      <c r="I197" s="141"/>
      <c r="J197" s="148">
        <f>BK197</f>
        <v>0</v>
      </c>
      <c r="L197" s="138"/>
      <c r="M197" s="142"/>
      <c r="P197" s="143">
        <f>SUM(P198:P203)</f>
        <v>0</v>
      </c>
      <c r="R197" s="143">
        <f>SUM(R198:R203)</f>
        <v>1.9932430000000001E-2</v>
      </c>
      <c r="T197" s="144">
        <f>SUM(T198:T203)</f>
        <v>0</v>
      </c>
      <c r="AR197" s="139" t="s">
        <v>112</v>
      </c>
      <c r="AT197" s="145" t="s">
        <v>73</v>
      </c>
      <c r="AU197" s="145" t="s">
        <v>82</v>
      </c>
      <c r="AY197" s="139" t="s">
        <v>134</v>
      </c>
      <c r="BK197" s="146">
        <f>SUM(BK198:BK203)</f>
        <v>0</v>
      </c>
    </row>
    <row r="198" spans="2:65" s="1" customFormat="1" ht="44.25" customHeight="1" x14ac:dyDescent="0.2">
      <c r="B198" s="28"/>
      <c r="C198" s="149" t="s">
        <v>390</v>
      </c>
      <c r="D198" s="149" t="s">
        <v>137</v>
      </c>
      <c r="E198" s="150" t="s">
        <v>788</v>
      </c>
      <c r="F198" s="151" t="s">
        <v>789</v>
      </c>
      <c r="G198" s="152" t="s">
        <v>320</v>
      </c>
      <c r="H198" s="153">
        <v>70</v>
      </c>
      <c r="I198" s="154"/>
      <c r="J198" s="155">
        <f t="shared" ref="J198:J203" si="45">ROUND(I198*H198,2)</f>
        <v>0</v>
      </c>
      <c r="K198" s="156"/>
      <c r="L198" s="28"/>
      <c r="M198" s="157" t="s">
        <v>1</v>
      </c>
      <c r="N198" s="119" t="s">
        <v>40</v>
      </c>
      <c r="P198" s="158">
        <f t="shared" ref="P198:P203" si="46">O198*H198</f>
        <v>0</v>
      </c>
      <c r="Q198" s="158">
        <v>2.0798400000000001E-4</v>
      </c>
      <c r="R198" s="158">
        <f t="shared" ref="R198:R203" si="47">Q198*H198</f>
        <v>1.455888E-2</v>
      </c>
      <c r="S198" s="158">
        <v>0</v>
      </c>
      <c r="T198" s="159">
        <f t="shared" ref="T198:T203" si="48">S198*H198</f>
        <v>0</v>
      </c>
      <c r="AR198" s="160" t="s">
        <v>159</v>
      </c>
      <c r="AT198" s="160" t="s">
        <v>137</v>
      </c>
      <c r="AU198" s="160" t="s">
        <v>112</v>
      </c>
      <c r="AY198" s="13" t="s">
        <v>134</v>
      </c>
      <c r="BE198" s="161">
        <f t="shared" ref="BE198:BE203" si="49">IF(N198="základná",J198,0)</f>
        <v>0</v>
      </c>
      <c r="BF198" s="161">
        <f t="shared" ref="BF198:BF203" si="50">IF(N198="znížená",J198,0)</f>
        <v>0</v>
      </c>
      <c r="BG198" s="161">
        <f t="shared" ref="BG198:BG203" si="51">IF(N198="zákl. prenesená",J198,0)</f>
        <v>0</v>
      </c>
      <c r="BH198" s="161">
        <f t="shared" ref="BH198:BH203" si="52">IF(N198="zníž. prenesená",J198,0)</f>
        <v>0</v>
      </c>
      <c r="BI198" s="161">
        <f t="shared" ref="BI198:BI203" si="53">IF(N198="nulová",J198,0)</f>
        <v>0</v>
      </c>
      <c r="BJ198" s="13" t="s">
        <v>112</v>
      </c>
      <c r="BK198" s="161">
        <f t="shared" ref="BK198:BK203" si="54">ROUND(I198*H198,2)</f>
        <v>0</v>
      </c>
      <c r="BL198" s="13" t="s">
        <v>159</v>
      </c>
      <c r="BM198" s="160" t="s">
        <v>790</v>
      </c>
    </row>
    <row r="199" spans="2:65" s="1" customFormat="1" ht="16.5" customHeight="1" x14ac:dyDescent="0.2">
      <c r="B199" s="28"/>
      <c r="C199" s="149" t="s">
        <v>394</v>
      </c>
      <c r="D199" s="149" t="s">
        <v>137</v>
      </c>
      <c r="E199" s="150" t="s">
        <v>518</v>
      </c>
      <c r="F199" s="151" t="s">
        <v>519</v>
      </c>
      <c r="G199" s="152" t="s">
        <v>140</v>
      </c>
      <c r="H199" s="153">
        <v>1.05</v>
      </c>
      <c r="I199" s="154"/>
      <c r="J199" s="155">
        <f t="shared" si="45"/>
        <v>0</v>
      </c>
      <c r="K199" s="156"/>
      <c r="L199" s="28"/>
      <c r="M199" s="157" t="s">
        <v>1</v>
      </c>
      <c r="N199" s="119" t="s">
        <v>40</v>
      </c>
      <c r="P199" s="158">
        <f t="shared" si="46"/>
        <v>0</v>
      </c>
      <c r="Q199" s="158">
        <v>0</v>
      </c>
      <c r="R199" s="158">
        <f t="shared" si="47"/>
        <v>0</v>
      </c>
      <c r="S199" s="158">
        <v>0</v>
      </c>
      <c r="T199" s="159">
        <f t="shared" si="48"/>
        <v>0</v>
      </c>
      <c r="AR199" s="160" t="s">
        <v>159</v>
      </c>
      <c r="AT199" s="160" t="s">
        <v>137</v>
      </c>
      <c r="AU199" s="160" t="s">
        <v>112</v>
      </c>
      <c r="AY199" s="13" t="s">
        <v>134</v>
      </c>
      <c r="BE199" s="161">
        <f t="shared" si="49"/>
        <v>0</v>
      </c>
      <c r="BF199" s="161">
        <f t="shared" si="50"/>
        <v>0</v>
      </c>
      <c r="BG199" s="161">
        <f t="shared" si="51"/>
        <v>0</v>
      </c>
      <c r="BH199" s="161">
        <f t="shared" si="52"/>
        <v>0</v>
      </c>
      <c r="BI199" s="161">
        <f t="shared" si="53"/>
        <v>0</v>
      </c>
      <c r="BJ199" s="13" t="s">
        <v>112</v>
      </c>
      <c r="BK199" s="161">
        <f t="shared" si="54"/>
        <v>0</v>
      </c>
      <c r="BL199" s="13" t="s">
        <v>159</v>
      </c>
      <c r="BM199" s="160" t="s">
        <v>791</v>
      </c>
    </row>
    <row r="200" spans="2:65" s="1" customFormat="1" ht="16.5" customHeight="1" x14ac:dyDescent="0.2">
      <c r="B200" s="28"/>
      <c r="C200" s="149" t="s">
        <v>398</v>
      </c>
      <c r="D200" s="149" t="s">
        <v>137</v>
      </c>
      <c r="E200" s="150" t="s">
        <v>522</v>
      </c>
      <c r="F200" s="151" t="s">
        <v>523</v>
      </c>
      <c r="G200" s="152" t="s">
        <v>140</v>
      </c>
      <c r="H200" s="153">
        <v>1.05</v>
      </c>
      <c r="I200" s="154"/>
      <c r="J200" s="155">
        <f t="shared" si="45"/>
        <v>0</v>
      </c>
      <c r="K200" s="156"/>
      <c r="L200" s="28"/>
      <c r="M200" s="157" t="s">
        <v>1</v>
      </c>
      <c r="N200" s="119" t="s">
        <v>40</v>
      </c>
      <c r="P200" s="158">
        <f t="shared" si="46"/>
        <v>0</v>
      </c>
      <c r="Q200" s="158">
        <v>8.5000000000000006E-5</v>
      </c>
      <c r="R200" s="158">
        <f t="shared" si="47"/>
        <v>8.9250000000000015E-5</v>
      </c>
      <c r="S200" s="158">
        <v>0</v>
      </c>
      <c r="T200" s="159">
        <f t="shared" si="48"/>
        <v>0</v>
      </c>
      <c r="AR200" s="160" t="s">
        <v>159</v>
      </c>
      <c r="AT200" s="160" t="s">
        <v>137</v>
      </c>
      <c r="AU200" s="160" t="s">
        <v>112</v>
      </c>
      <c r="AY200" s="13" t="s">
        <v>134</v>
      </c>
      <c r="BE200" s="161">
        <f t="shared" si="49"/>
        <v>0</v>
      </c>
      <c r="BF200" s="161">
        <f t="shared" si="50"/>
        <v>0</v>
      </c>
      <c r="BG200" s="161">
        <f t="shared" si="51"/>
        <v>0</v>
      </c>
      <c r="BH200" s="161">
        <f t="shared" si="52"/>
        <v>0</v>
      </c>
      <c r="BI200" s="161">
        <f t="shared" si="53"/>
        <v>0</v>
      </c>
      <c r="BJ200" s="13" t="s">
        <v>112</v>
      </c>
      <c r="BK200" s="161">
        <f t="shared" si="54"/>
        <v>0</v>
      </c>
      <c r="BL200" s="13" t="s">
        <v>159</v>
      </c>
      <c r="BM200" s="160" t="s">
        <v>792</v>
      </c>
    </row>
    <row r="201" spans="2:65" s="1" customFormat="1" ht="24.2" customHeight="1" x14ac:dyDescent="0.2">
      <c r="B201" s="28"/>
      <c r="C201" s="149" t="s">
        <v>404</v>
      </c>
      <c r="D201" s="149" t="s">
        <v>137</v>
      </c>
      <c r="E201" s="150" t="s">
        <v>526</v>
      </c>
      <c r="F201" s="151" t="s">
        <v>793</v>
      </c>
      <c r="G201" s="152" t="s">
        <v>140</v>
      </c>
      <c r="H201" s="153">
        <v>1.05</v>
      </c>
      <c r="I201" s="154"/>
      <c r="J201" s="155">
        <f t="shared" si="45"/>
        <v>0</v>
      </c>
      <c r="K201" s="156"/>
      <c r="L201" s="28"/>
      <c r="M201" s="157" t="s">
        <v>1</v>
      </c>
      <c r="N201" s="119" t="s">
        <v>40</v>
      </c>
      <c r="P201" s="158">
        <f t="shared" si="46"/>
        <v>0</v>
      </c>
      <c r="Q201" s="158">
        <v>4.4999999999999997E-3</v>
      </c>
      <c r="R201" s="158">
        <f t="shared" si="47"/>
        <v>4.725E-3</v>
      </c>
      <c r="S201" s="158">
        <v>0</v>
      </c>
      <c r="T201" s="159">
        <f t="shared" si="48"/>
        <v>0</v>
      </c>
      <c r="AR201" s="160" t="s">
        <v>159</v>
      </c>
      <c r="AT201" s="160" t="s">
        <v>137</v>
      </c>
      <c r="AU201" s="160" t="s">
        <v>112</v>
      </c>
      <c r="AY201" s="13" t="s">
        <v>134</v>
      </c>
      <c r="BE201" s="161">
        <f t="shared" si="49"/>
        <v>0</v>
      </c>
      <c r="BF201" s="161">
        <f t="shared" si="50"/>
        <v>0</v>
      </c>
      <c r="BG201" s="161">
        <f t="shared" si="51"/>
        <v>0</v>
      </c>
      <c r="BH201" s="161">
        <f t="shared" si="52"/>
        <v>0</v>
      </c>
      <c r="BI201" s="161">
        <f t="shared" si="53"/>
        <v>0</v>
      </c>
      <c r="BJ201" s="13" t="s">
        <v>112</v>
      </c>
      <c r="BK201" s="161">
        <f t="shared" si="54"/>
        <v>0</v>
      </c>
      <c r="BL201" s="13" t="s">
        <v>159</v>
      </c>
      <c r="BM201" s="160" t="s">
        <v>794</v>
      </c>
    </row>
    <row r="202" spans="2:65" s="1" customFormat="1" ht="16.5" customHeight="1" x14ac:dyDescent="0.2">
      <c r="B202" s="28"/>
      <c r="C202" s="149" t="s">
        <v>408</v>
      </c>
      <c r="D202" s="149" t="s">
        <v>137</v>
      </c>
      <c r="E202" s="150" t="s">
        <v>795</v>
      </c>
      <c r="F202" s="151" t="s">
        <v>796</v>
      </c>
      <c r="G202" s="152" t="s">
        <v>140</v>
      </c>
      <c r="H202" s="153">
        <v>7</v>
      </c>
      <c r="I202" s="154"/>
      <c r="J202" s="155">
        <f t="shared" si="45"/>
        <v>0</v>
      </c>
      <c r="K202" s="156"/>
      <c r="L202" s="28"/>
      <c r="M202" s="157" t="s">
        <v>1</v>
      </c>
      <c r="N202" s="119" t="s">
        <v>40</v>
      </c>
      <c r="P202" s="158">
        <f t="shared" si="46"/>
        <v>0</v>
      </c>
      <c r="Q202" s="158">
        <v>7.9900000000000004E-5</v>
      </c>
      <c r="R202" s="158">
        <f t="shared" si="47"/>
        <v>5.5929999999999999E-4</v>
      </c>
      <c r="S202" s="158">
        <v>0</v>
      </c>
      <c r="T202" s="159">
        <f t="shared" si="48"/>
        <v>0</v>
      </c>
      <c r="AR202" s="160" t="s">
        <v>159</v>
      </c>
      <c r="AT202" s="160" t="s">
        <v>137</v>
      </c>
      <c r="AU202" s="160" t="s">
        <v>112</v>
      </c>
      <c r="AY202" s="13" t="s">
        <v>134</v>
      </c>
      <c r="BE202" s="161">
        <f t="shared" si="49"/>
        <v>0</v>
      </c>
      <c r="BF202" s="161">
        <f t="shared" si="50"/>
        <v>0</v>
      </c>
      <c r="BG202" s="161">
        <f t="shared" si="51"/>
        <v>0</v>
      </c>
      <c r="BH202" s="161">
        <f t="shared" si="52"/>
        <v>0</v>
      </c>
      <c r="BI202" s="161">
        <f t="shared" si="53"/>
        <v>0</v>
      </c>
      <c r="BJ202" s="13" t="s">
        <v>112</v>
      </c>
      <c r="BK202" s="161">
        <f t="shared" si="54"/>
        <v>0</v>
      </c>
      <c r="BL202" s="13" t="s">
        <v>159</v>
      </c>
      <c r="BM202" s="160" t="s">
        <v>797</v>
      </c>
    </row>
    <row r="203" spans="2:65" s="1" customFormat="1" ht="24.2" customHeight="1" x14ac:dyDescent="0.2">
      <c r="B203" s="28"/>
      <c r="C203" s="149" t="s">
        <v>412</v>
      </c>
      <c r="D203" s="149" t="s">
        <v>137</v>
      </c>
      <c r="E203" s="150" t="s">
        <v>538</v>
      </c>
      <c r="F203" s="151" t="s">
        <v>539</v>
      </c>
      <c r="G203" s="152" t="s">
        <v>343</v>
      </c>
      <c r="H203" s="185"/>
      <c r="I203" s="154"/>
      <c r="J203" s="155">
        <f t="shared" si="45"/>
        <v>0</v>
      </c>
      <c r="K203" s="156"/>
      <c r="L203" s="28"/>
      <c r="M203" s="157" t="s">
        <v>1</v>
      </c>
      <c r="N203" s="119" t="s">
        <v>40</v>
      </c>
      <c r="P203" s="158">
        <f t="shared" si="46"/>
        <v>0</v>
      </c>
      <c r="Q203" s="158">
        <v>0</v>
      </c>
      <c r="R203" s="158">
        <f t="shared" si="47"/>
        <v>0</v>
      </c>
      <c r="S203" s="158">
        <v>0</v>
      </c>
      <c r="T203" s="159">
        <f t="shared" si="48"/>
        <v>0</v>
      </c>
      <c r="AR203" s="160" t="s">
        <v>159</v>
      </c>
      <c r="AT203" s="160" t="s">
        <v>137</v>
      </c>
      <c r="AU203" s="160" t="s">
        <v>112</v>
      </c>
      <c r="AY203" s="13" t="s">
        <v>134</v>
      </c>
      <c r="BE203" s="161">
        <f t="shared" si="49"/>
        <v>0</v>
      </c>
      <c r="BF203" s="161">
        <f t="shared" si="50"/>
        <v>0</v>
      </c>
      <c r="BG203" s="161">
        <f t="shared" si="51"/>
        <v>0</v>
      </c>
      <c r="BH203" s="161">
        <f t="shared" si="52"/>
        <v>0</v>
      </c>
      <c r="BI203" s="161">
        <f t="shared" si="53"/>
        <v>0</v>
      </c>
      <c r="BJ203" s="13" t="s">
        <v>112</v>
      </c>
      <c r="BK203" s="161">
        <f t="shared" si="54"/>
        <v>0</v>
      </c>
      <c r="BL203" s="13" t="s">
        <v>159</v>
      </c>
      <c r="BM203" s="160" t="s">
        <v>798</v>
      </c>
    </row>
    <row r="204" spans="2:65" s="11" customFormat="1" ht="22.9" customHeight="1" x14ac:dyDescent="0.2">
      <c r="B204" s="138"/>
      <c r="D204" s="139" t="s">
        <v>73</v>
      </c>
      <c r="E204" s="147" t="s">
        <v>799</v>
      </c>
      <c r="F204" s="147" t="s">
        <v>800</v>
      </c>
      <c r="I204" s="141"/>
      <c r="J204" s="148">
        <f>BK204</f>
        <v>0</v>
      </c>
      <c r="L204" s="138"/>
      <c r="M204" s="142"/>
      <c r="P204" s="143">
        <f>SUM(P205:P211)</f>
        <v>0</v>
      </c>
      <c r="R204" s="143">
        <f>SUM(R205:R211)</f>
        <v>0.15130099999999996</v>
      </c>
      <c r="T204" s="144">
        <f>SUM(T205:T211)</f>
        <v>1.9220000000000001E-2</v>
      </c>
      <c r="AR204" s="139" t="s">
        <v>112</v>
      </c>
      <c r="AT204" s="145" t="s">
        <v>73</v>
      </c>
      <c r="AU204" s="145" t="s">
        <v>82</v>
      </c>
      <c r="AY204" s="139" t="s">
        <v>134</v>
      </c>
      <c r="BK204" s="146">
        <f>SUM(BK205:BK211)</f>
        <v>0</v>
      </c>
    </row>
    <row r="205" spans="2:65" s="1" customFormat="1" ht="24.2" customHeight="1" x14ac:dyDescent="0.2">
      <c r="B205" s="28"/>
      <c r="C205" s="149" t="s">
        <v>416</v>
      </c>
      <c r="D205" s="149" t="s">
        <v>137</v>
      </c>
      <c r="E205" s="150" t="s">
        <v>801</v>
      </c>
      <c r="F205" s="151" t="s">
        <v>802</v>
      </c>
      <c r="G205" s="152" t="s">
        <v>140</v>
      </c>
      <c r="H205" s="153">
        <v>19.22</v>
      </c>
      <c r="I205" s="154"/>
      <c r="J205" s="155">
        <f t="shared" ref="J205:J211" si="55">ROUND(I205*H205,2)</f>
        <v>0</v>
      </c>
      <c r="K205" s="156"/>
      <c r="L205" s="28"/>
      <c r="M205" s="157" t="s">
        <v>1</v>
      </c>
      <c r="N205" s="119" t="s">
        <v>40</v>
      </c>
      <c r="P205" s="158">
        <f t="shared" ref="P205:P211" si="56">O205*H205</f>
        <v>0</v>
      </c>
      <c r="Q205" s="158">
        <v>0</v>
      </c>
      <c r="R205" s="158">
        <f t="shared" ref="R205:R211" si="57">Q205*H205</f>
        <v>0</v>
      </c>
      <c r="S205" s="158">
        <v>1E-3</v>
      </c>
      <c r="T205" s="159">
        <f t="shared" ref="T205:T211" si="58">S205*H205</f>
        <v>1.9220000000000001E-2</v>
      </c>
      <c r="AR205" s="160" t="s">
        <v>159</v>
      </c>
      <c r="AT205" s="160" t="s">
        <v>137</v>
      </c>
      <c r="AU205" s="160" t="s">
        <v>112</v>
      </c>
      <c r="AY205" s="13" t="s">
        <v>134</v>
      </c>
      <c r="BE205" s="161">
        <f t="shared" ref="BE205:BE211" si="59">IF(N205="základná",J205,0)</f>
        <v>0</v>
      </c>
      <c r="BF205" s="161">
        <f t="shared" ref="BF205:BF211" si="60">IF(N205="znížená",J205,0)</f>
        <v>0</v>
      </c>
      <c r="BG205" s="161">
        <f t="shared" ref="BG205:BG211" si="61">IF(N205="zákl. prenesená",J205,0)</f>
        <v>0</v>
      </c>
      <c r="BH205" s="161">
        <f t="shared" ref="BH205:BH211" si="62">IF(N205="zníž. prenesená",J205,0)</f>
        <v>0</v>
      </c>
      <c r="BI205" s="161">
        <f t="shared" ref="BI205:BI211" si="63">IF(N205="nulová",J205,0)</f>
        <v>0</v>
      </c>
      <c r="BJ205" s="13" t="s">
        <v>112</v>
      </c>
      <c r="BK205" s="161">
        <f t="shared" ref="BK205:BK211" si="64">ROUND(I205*H205,2)</f>
        <v>0</v>
      </c>
      <c r="BL205" s="13" t="s">
        <v>159</v>
      </c>
      <c r="BM205" s="160" t="s">
        <v>803</v>
      </c>
    </row>
    <row r="206" spans="2:65" s="1" customFormat="1" ht="21.75" customHeight="1" x14ac:dyDescent="0.2">
      <c r="B206" s="28"/>
      <c r="C206" s="149" t="s">
        <v>421</v>
      </c>
      <c r="D206" s="149" t="s">
        <v>137</v>
      </c>
      <c r="E206" s="150" t="s">
        <v>804</v>
      </c>
      <c r="F206" s="151" t="s">
        <v>805</v>
      </c>
      <c r="G206" s="152" t="s">
        <v>140</v>
      </c>
      <c r="H206" s="153">
        <v>19.22</v>
      </c>
      <c r="I206" s="154"/>
      <c r="J206" s="155">
        <f t="shared" si="55"/>
        <v>0</v>
      </c>
      <c r="K206" s="156"/>
      <c r="L206" s="28"/>
      <c r="M206" s="157" t="s">
        <v>1</v>
      </c>
      <c r="N206" s="119" t="s">
        <v>40</v>
      </c>
      <c r="P206" s="158">
        <f t="shared" si="56"/>
        <v>0</v>
      </c>
      <c r="Q206" s="158">
        <v>2.9999999999999997E-4</v>
      </c>
      <c r="R206" s="158">
        <f t="shared" si="57"/>
        <v>5.7659999999999994E-3</v>
      </c>
      <c r="S206" s="158">
        <v>0</v>
      </c>
      <c r="T206" s="159">
        <f t="shared" si="58"/>
        <v>0</v>
      </c>
      <c r="AR206" s="160" t="s">
        <v>159</v>
      </c>
      <c r="AT206" s="160" t="s">
        <v>137</v>
      </c>
      <c r="AU206" s="160" t="s">
        <v>112</v>
      </c>
      <c r="AY206" s="13" t="s">
        <v>134</v>
      </c>
      <c r="BE206" s="161">
        <f t="shared" si="59"/>
        <v>0</v>
      </c>
      <c r="BF206" s="161">
        <f t="shared" si="60"/>
        <v>0</v>
      </c>
      <c r="BG206" s="161">
        <f t="shared" si="61"/>
        <v>0</v>
      </c>
      <c r="BH206" s="161">
        <f t="shared" si="62"/>
        <v>0</v>
      </c>
      <c r="BI206" s="161">
        <f t="shared" si="63"/>
        <v>0</v>
      </c>
      <c r="BJ206" s="13" t="s">
        <v>112</v>
      </c>
      <c r="BK206" s="161">
        <f t="shared" si="64"/>
        <v>0</v>
      </c>
      <c r="BL206" s="13" t="s">
        <v>159</v>
      </c>
      <c r="BM206" s="160" t="s">
        <v>806</v>
      </c>
    </row>
    <row r="207" spans="2:65" s="1" customFormat="1" ht="16.5" customHeight="1" x14ac:dyDescent="0.2">
      <c r="B207" s="28"/>
      <c r="C207" s="174" t="s">
        <v>423</v>
      </c>
      <c r="D207" s="174" t="s">
        <v>240</v>
      </c>
      <c r="E207" s="175" t="s">
        <v>807</v>
      </c>
      <c r="F207" s="176" t="s">
        <v>808</v>
      </c>
      <c r="G207" s="177" t="s">
        <v>140</v>
      </c>
      <c r="H207" s="178">
        <v>19.797000000000001</v>
      </c>
      <c r="I207" s="179"/>
      <c r="J207" s="180">
        <f t="shared" si="55"/>
        <v>0</v>
      </c>
      <c r="K207" s="181"/>
      <c r="L207" s="182"/>
      <c r="M207" s="183" t="s">
        <v>1</v>
      </c>
      <c r="N207" s="184" t="s">
        <v>40</v>
      </c>
      <c r="P207" s="158">
        <f t="shared" si="56"/>
        <v>0</v>
      </c>
      <c r="Q207" s="158">
        <v>2.8999999999999998E-3</v>
      </c>
      <c r="R207" s="158">
        <f t="shared" si="57"/>
        <v>5.7411299999999998E-2</v>
      </c>
      <c r="S207" s="158">
        <v>0</v>
      </c>
      <c r="T207" s="159">
        <f t="shared" si="58"/>
        <v>0</v>
      </c>
      <c r="AR207" s="160" t="s">
        <v>322</v>
      </c>
      <c r="AT207" s="160" t="s">
        <v>240</v>
      </c>
      <c r="AU207" s="160" t="s">
        <v>112</v>
      </c>
      <c r="AY207" s="13" t="s">
        <v>134</v>
      </c>
      <c r="BE207" s="161">
        <f t="shared" si="59"/>
        <v>0</v>
      </c>
      <c r="BF207" s="161">
        <f t="shared" si="60"/>
        <v>0</v>
      </c>
      <c r="BG207" s="161">
        <f t="shared" si="61"/>
        <v>0</v>
      </c>
      <c r="BH207" s="161">
        <f t="shared" si="62"/>
        <v>0</v>
      </c>
      <c r="BI207" s="161">
        <f t="shared" si="63"/>
        <v>0</v>
      </c>
      <c r="BJ207" s="13" t="s">
        <v>112</v>
      </c>
      <c r="BK207" s="161">
        <f t="shared" si="64"/>
        <v>0</v>
      </c>
      <c r="BL207" s="13" t="s">
        <v>159</v>
      </c>
      <c r="BM207" s="160" t="s">
        <v>809</v>
      </c>
    </row>
    <row r="208" spans="2:65" s="1" customFormat="1" ht="21.75" customHeight="1" x14ac:dyDescent="0.2">
      <c r="B208" s="28"/>
      <c r="C208" s="149" t="s">
        <v>427</v>
      </c>
      <c r="D208" s="149" t="s">
        <v>137</v>
      </c>
      <c r="E208" s="150" t="s">
        <v>810</v>
      </c>
      <c r="F208" s="151" t="s">
        <v>811</v>
      </c>
      <c r="G208" s="152" t="s">
        <v>140</v>
      </c>
      <c r="H208" s="153">
        <v>19.22</v>
      </c>
      <c r="I208" s="154"/>
      <c r="J208" s="155">
        <f t="shared" si="55"/>
        <v>0</v>
      </c>
      <c r="K208" s="156"/>
      <c r="L208" s="28"/>
      <c r="M208" s="157" t="s">
        <v>1</v>
      </c>
      <c r="N208" s="119" t="s">
        <v>40</v>
      </c>
      <c r="P208" s="158">
        <f t="shared" si="56"/>
        <v>0</v>
      </c>
      <c r="Q208" s="158">
        <v>0</v>
      </c>
      <c r="R208" s="158">
        <f t="shared" si="57"/>
        <v>0</v>
      </c>
      <c r="S208" s="158">
        <v>0</v>
      </c>
      <c r="T208" s="159">
        <f t="shared" si="58"/>
        <v>0</v>
      </c>
      <c r="AR208" s="160" t="s">
        <v>159</v>
      </c>
      <c r="AT208" s="160" t="s">
        <v>137</v>
      </c>
      <c r="AU208" s="160" t="s">
        <v>112</v>
      </c>
      <c r="AY208" s="13" t="s">
        <v>134</v>
      </c>
      <c r="BE208" s="161">
        <f t="shared" si="59"/>
        <v>0</v>
      </c>
      <c r="BF208" s="161">
        <f t="shared" si="60"/>
        <v>0</v>
      </c>
      <c r="BG208" s="161">
        <f t="shared" si="61"/>
        <v>0</v>
      </c>
      <c r="BH208" s="161">
        <f t="shared" si="62"/>
        <v>0</v>
      </c>
      <c r="BI208" s="161">
        <f t="shared" si="63"/>
        <v>0</v>
      </c>
      <c r="BJ208" s="13" t="s">
        <v>112</v>
      </c>
      <c r="BK208" s="161">
        <f t="shared" si="64"/>
        <v>0</v>
      </c>
      <c r="BL208" s="13" t="s">
        <v>159</v>
      </c>
      <c r="BM208" s="160" t="s">
        <v>812</v>
      </c>
    </row>
    <row r="209" spans="2:65" s="1" customFormat="1" ht="24.2" customHeight="1" x14ac:dyDescent="0.2">
      <c r="B209" s="28"/>
      <c r="C209" s="149" t="s">
        <v>431</v>
      </c>
      <c r="D209" s="149" t="s">
        <v>137</v>
      </c>
      <c r="E209" s="150" t="s">
        <v>813</v>
      </c>
      <c r="F209" s="151" t="s">
        <v>814</v>
      </c>
      <c r="G209" s="152" t="s">
        <v>140</v>
      </c>
      <c r="H209" s="153">
        <v>19.22</v>
      </c>
      <c r="I209" s="154"/>
      <c r="J209" s="155">
        <f t="shared" si="55"/>
        <v>0</v>
      </c>
      <c r="K209" s="156"/>
      <c r="L209" s="28"/>
      <c r="M209" s="157" t="s">
        <v>1</v>
      </c>
      <c r="N209" s="119" t="s">
        <v>40</v>
      </c>
      <c r="P209" s="158">
        <f t="shared" si="56"/>
        <v>0</v>
      </c>
      <c r="Q209" s="158">
        <v>8.5000000000000006E-5</v>
      </c>
      <c r="R209" s="158">
        <f t="shared" si="57"/>
        <v>1.6337000000000001E-3</v>
      </c>
      <c r="S209" s="158">
        <v>0</v>
      </c>
      <c r="T209" s="159">
        <f t="shared" si="58"/>
        <v>0</v>
      </c>
      <c r="AR209" s="160" t="s">
        <v>159</v>
      </c>
      <c r="AT209" s="160" t="s">
        <v>137</v>
      </c>
      <c r="AU209" s="160" t="s">
        <v>112</v>
      </c>
      <c r="AY209" s="13" t="s">
        <v>134</v>
      </c>
      <c r="BE209" s="161">
        <f t="shared" si="59"/>
        <v>0</v>
      </c>
      <c r="BF209" s="161">
        <f t="shared" si="60"/>
        <v>0</v>
      </c>
      <c r="BG209" s="161">
        <f t="shared" si="61"/>
        <v>0</v>
      </c>
      <c r="BH209" s="161">
        <f t="shared" si="62"/>
        <v>0</v>
      </c>
      <c r="BI209" s="161">
        <f t="shared" si="63"/>
        <v>0</v>
      </c>
      <c r="BJ209" s="13" t="s">
        <v>112</v>
      </c>
      <c r="BK209" s="161">
        <f t="shared" si="64"/>
        <v>0</v>
      </c>
      <c r="BL209" s="13" t="s">
        <v>159</v>
      </c>
      <c r="BM209" s="160" t="s">
        <v>815</v>
      </c>
    </row>
    <row r="210" spans="2:65" s="1" customFormat="1" ht="21.75" customHeight="1" x14ac:dyDescent="0.2">
      <c r="B210" s="28"/>
      <c r="C210" s="149" t="s">
        <v>435</v>
      </c>
      <c r="D210" s="149" t="s">
        <v>137</v>
      </c>
      <c r="E210" s="150" t="s">
        <v>816</v>
      </c>
      <c r="F210" s="151" t="s">
        <v>817</v>
      </c>
      <c r="G210" s="152" t="s">
        <v>140</v>
      </c>
      <c r="H210" s="153">
        <v>19.22</v>
      </c>
      <c r="I210" s="154"/>
      <c r="J210" s="155">
        <f t="shared" si="55"/>
        <v>0</v>
      </c>
      <c r="K210" s="156"/>
      <c r="L210" s="28"/>
      <c r="M210" s="157" t="s">
        <v>1</v>
      </c>
      <c r="N210" s="119" t="s">
        <v>40</v>
      </c>
      <c r="P210" s="158">
        <f t="shared" si="56"/>
        <v>0</v>
      </c>
      <c r="Q210" s="158">
        <v>4.4999999999999997E-3</v>
      </c>
      <c r="R210" s="158">
        <f t="shared" si="57"/>
        <v>8.6489999999999984E-2</v>
      </c>
      <c r="S210" s="158">
        <v>0</v>
      </c>
      <c r="T210" s="159">
        <f t="shared" si="58"/>
        <v>0</v>
      </c>
      <c r="AR210" s="160" t="s">
        <v>159</v>
      </c>
      <c r="AT210" s="160" t="s">
        <v>137</v>
      </c>
      <c r="AU210" s="160" t="s">
        <v>112</v>
      </c>
      <c r="AY210" s="13" t="s">
        <v>134</v>
      </c>
      <c r="BE210" s="161">
        <f t="shared" si="59"/>
        <v>0</v>
      </c>
      <c r="BF210" s="161">
        <f t="shared" si="60"/>
        <v>0</v>
      </c>
      <c r="BG210" s="161">
        <f t="shared" si="61"/>
        <v>0</v>
      </c>
      <c r="BH210" s="161">
        <f t="shared" si="62"/>
        <v>0</v>
      </c>
      <c r="BI210" s="161">
        <f t="shared" si="63"/>
        <v>0</v>
      </c>
      <c r="BJ210" s="13" t="s">
        <v>112</v>
      </c>
      <c r="BK210" s="161">
        <f t="shared" si="64"/>
        <v>0</v>
      </c>
      <c r="BL210" s="13" t="s">
        <v>159</v>
      </c>
      <c r="BM210" s="160" t="s">
        <v>818</v>
      </c>
    </row>
    <row r="211" spans="2:65" s="1" customFormat="1" ht="24.2" customHeight="1" x14ac:dyDescent="0.2">
      <c r="B211" s="28"/>
      <c r="C211" s="149" t="s">
        <v>439</v>
      </c>
      <c r="D211" s="149" t="s">
        <v>137</v>
      </c>
      <c r="E211" s="150" t="s">
        <v>819</v>
      </c>
      <c r="F211" s="151" t="s">
        <v>820</v>
      </c>
      <c r="G211" s="152" t="s">
        <v>343</v>
      </c>
      <c r="H211" s="185"/>
      <c r="I211" s="154"/>
      <c r="J211" s="155">
        <f t="shared" si="55"/>
        <v>0</v>
      </c>
      <c r="K211" s="156"/>
      <c r="L211" s="28"/>
      <c r="M211" s="157" t="s">
        <v>1</v>
      </c>
      <c r="N211" s="119" t="s">
        <v>40</v>
      </c>
      <c r="P211" s="158">
        <f t="shared" si="56"/>
        <v>0</v>
      </c>
      <c r="Q211" s="158">
        <v>0</v>
      </c>
      <c r="R211" s="158">
        <f t="shared" si="57"/>
        <v>0</v>
      </c>
      <c r="S211" s="158">
        <v>0</v>
      </c>
      <c r="T211" s="159">
        <f t="shared" si="58"/>
        <v>0</v>
      </c>
      <c r="AR211" s="160" t="s">
        <v>159</v>
      </c>
      <c r="AT211" s="160" t="s">
        <v>137</v>
      </c>
      <c r="AU211" s="160" t="s">
        <v>112</v>
      </c>
      <c r="AY211" s="13" t="s">
        <v>134</v>
      </c>
      <c r="BE211" s="161">
        <f t="shared" si="59"/>
        <v>0</v>
      </c>
      <c r="BF211" s="161">
        <f t="shared" si="60"/>
        <v>0</v>
      </c>
      <c r="BG211" s="161">
        <f t="shared" si="61"/>
        <v>0</v>
      </c>
      <c r="BH211" s="161">
        <f t="shared" si="62"/>
        <v>0</v>
      </c>
      <c r="BI211" s="161">
        <f t="shared" si="63"/>
        <v>0</v>
      </c>
      <c r="BJ211" s="13" t="s">
        <v>112</v>
      </c>
      <c r="BK211" s="161">
        <f t="shared" si="64"/>
        <v>0</v>
      </c>
      <c r="BL211" s="13" t="s">
        <v>159</v>
      </c>
      <c r="BM211" s="160" t="s">
        <v>821</v>
      </c>
    </row>
    <row r="212" spans="2:65" s="11" customFormat="1" ht="22.9" customHeight="1" x14ac:dyDescent="0.2">
      <c r="B212" s="138"/>
      <c r="D212" s="139" t="s">
        <v>73</v>
      </c>
      <c r="E212" s="147" t="s">
        <v>541</v>
      </c>
      <c r="F212" s="147" t="s">
        <v>542</v>
      </c>
      <c r="I212" s="141"/>
      <c r="J212" s="148">
        <f>BK212</f>
        <v>0</v>
      </c>
      <c r="L212" s="138"/>
      <c r="M212" s="142"/>
      <c r="P212" s="143">
        <f>SUM(P213:P219)</f>
        <v>0</v>
      </c>
      <c r="R212" s="143">
        <f>SUM(R213:R219)</f>
        <v>1.8739900000000004E-2</v>
      </c>
      <c r="T212" s="144">
        <f>SUM(T213:T219)</f>
        <v>0</v>
      </c>
      <c r="AR212" s="139" t="s">
        <v>112</v>
      </c>
      <c r="AT212" s="145" t="s">
        <v>73</v>
      </c>
      <c r="AU212" s="145" t="s">
        <v>82</v>
      </c>
      <c r="AY212" s="139" t="s">
        <v>134</v>
      </c>
      <c r="BK212" s="146">
        <f>SUM(BK213:BK219)</f>
        <v>0</v>
      </c>
    </row>
    <row r="213" spans="2:65" s="1" customFormat="1" ht="24.2" customHeight="1" x14ac:dyDescent="0.2">
      <c r="B213" s="28"/>
      <c r="C213" s="149" t="s">
        <v>443</v>
      </c>
      <c r="D213" s="149" t="s">
        <v>137</v>
      </c>
      <c r="E213" s="150" t="s">
        <v>822</v>
      </c>
      <c r="F213" s="151" t="s">
        <v>823</v>
      </c>
      <c r="G213" s="152" t="s">
        <v>140</v>
      </c>
      <c r="H213" s="153">
        <v>1</v>
      </c>
      <c r="I213" s="154"/>
      <c r="J213" s="155">
        <f t="shared" ref="J213:J219" si="65">ROUND(I213*H213,2)</f>
        <v>0</v>
      </c>
      <c r="K213" s="156"/>
      <c r="L213" s="28"/>
      <c r="M213" s="157" t="s">
        <v>1</v>
      </c>
      <c r="N213" s="119" t="s">
        <v>40</v>
      </c>
      <c r="P213" s="158">
        <f t="shared" ref="P213:P219" si="66">O213*H213</f>
        <v>0</v>
      </c>
      <c r="Q213" s="158">
        <v>3.6749999999999999E-3</v>
      </c>
      <c r="R213" s="158">
        <f t="shared" ref="R213:R219" si="67">Q213*H213</f>
        <v>3.6749999999999999E-3</v>
      </c>
      <c r="S213" s="158">
        <v>0</v>
      </c>
      <c r="T213" s="159">
        <f t="shared" ref="T213:T219" si="68">S213*H213</f>
        <v>0</v>
      </c>
      <c r="AR213" s="160" t="s">
        <v>159</v>
      </c>
      <c r="AT213" s="160" t="s">
        <v>137</v>
      </c>
      <c r="AU213" s="160" t="s">
        <v>112</v>
      </c>
      <c r="AY213" s="13" t="s">
        <v>134</v>
      </c>
      <c r="BE213" s="161">
        <f t="shared" ref="BE213:BE219" si="69">IF(N213="základná",J213,0)</f>
        <v>0</v>
      </c>
      <c r="BF213" s="161">
        <f t="shared" ref="BF213:BF219" si="70">IF(N213="znížená",J213,0)</f>
        <v>0</v>
      </c>
      <c r="BG213" s="161">
        <f t="shared" ref="BG213:BG219" si="71">IF(N213="zákl. prenesená",J213,0)</f>
        <v>0</v>
      </c>
      <c r="BH213" s="161">
        <f t="shared" ref="BH213:BH219" si="72">IF(N213="zníž. prenesená",J213,0)</f>
        <v>0</v>
      </c>
      <c r="BI213" s="161">
        <f t="shared" ref="BI213:BI219" si="73">IF(N213="nulová",J213,0)</f>
        <v>0</v>
      </c>
      <c r="BJ213" s="13" t="s">
        <v>112</v>
      </c>
      <c r="BK213" s="161">
        <f t="shared" ref="BK213:BK219" si="74">ROUND(I213*H213,2)</f>
        <v>0</v>
      </c>
      <c r="BL213" s="13" t="s">
        <v>159</v>
      </c>
      <c r="BM213" s="160" t="s">
        <v>824</v>
      </c>
    </row>
    <row r="214" spans="2:65" s="1" customFormat="1" ht="16.5" customHeight="1" x14ac:dyDescent="0.2">
      <c r="B214" s="28"/>
      <c r="C214" s="174" t="s">
        <v>447</v>
      </c>
      <c r="D214" s="174" t="s">
        <v>240</v>
      </c>
      <c r="E214" s="175" t="s">
        <v>825</v>
      </c>
      <c r="F214" s="176" t="s">
        <v>826</v>
      </c>
      <c r="G214" s="177" t="s">
        <v>140</v>
      </c>
      <c r="H214" s="178">
        <v>1.04</v>
      </c>
      <c r="I214" s="179"/>
      <c r="J214" s="180">
        <f t="shared" si="65"/>
        <v>0</v>
      </c>
      <c r="K214" s="181"/>
      <c r="L214" s="182"/>
      <c r="M214" s="183" t="s">
        <v>1</v>
      </c>
      <c r="N214" s="184" t="s">
        <v>40</v>
      </c>
      <c r="P214" s="158">
        <f t="shared" si="66"/>
        <v>0</v>
      </c>
      <c r="Q214" s="158">
        <v>0.01</v>
      </c>
      <c r="R214" s="158">
        <f t="shared" si="67"/>
        <v>1.0400000000000001E-2</v>
      </c>
      <c r="S214" s="158">
        <v>0</v>
      </c>
      <c r="T214" s="159">
        <f t="shared" si="68"/>
        <v>0</v>
      </c>
      <c r="AR214" s="160" t="s">
        <v>322</v>
      </c>
      <c r="AT214" s="160" t="s">
        <v>240</v>
      </c>
      <c r="AU214" s="160" t="s">
        <v>112</v>
      </c>
      <c r="AY214" s="13" t="s">
        <v>134</v>
      </c>
      <c r="BE214" s="161">
        <f t="shared" si="69"/>
        <v>0</v>
      </c>
      <c r="BF214" s="161">
        <f t="shared" si="70"/>
        <v>0</v>
      </c>
      <c r="BG214" s="161">
        <f t="shared" si="71"/>
        <v>0</v>
      </c>
      <c r="BH214" s="161">
        <f t="shared" si="72"/>
        <v>0</v>
      </c>
      <c r="BI214" s="161">
        <f t="shared" si="73"/>
        <v>0</v>
      </c>
      <c r="BJ214" s="13" t="s">
        <v>112</v>
      </c>
      <c r="BK214" s="161">
        <f t="shared" si="74"/>
        <v>0</v>
      </c>
      <c r="BL214" s="13" t="s">
        <v>159</v>
      </c>
      <c r="BM214" s="160" t="s">
        <v>827</v>
      </c>
    </row>
    <row r="215" spans="2:65" s="1" customFormat="1" ht="33" customHeight="1" x14ac:dyDescent="0.2">
      <c r="B215" s="28"/>
      <c r="C215" s="149" t="s">
        <v>453</v>
      </c>
      <c r="D215" s="149" t="s">
        <v>137</v>
      </c>
      <c r="E215" s="150" t="s">
        <v>576</v>
      </c>
      <c r="F215" s="151" t="s">
        <v>577</v>
      </c>
      <c r="G215" s="152" t="s">
        <v>140</v>
      </c>
      <c r="H215" s="153">
        <v>1</v>
      </c>
      <c r="I215" s="154"/>
      <c r="J215" s="155">
        <f t="shared" si="65"/>
        <v>0</v>
      </c>
      <c r="K215" s="156"/>
      <c r="L215" s="28"/>
      <c r="M215" s="157" t="s">
        <v>1</v>
      </c>
      <c r="N215" s="119" t="s">
        <v>40</v>
      </c>
      <c r="P215" s="158">
        <f t="shared" si="66"/>
        <v>0</v>
      </c>
      <c r="Q215" s="158">
        <v>4.4999999999999997E-3</v>
      </c>
      <c r="R215" s="158">
        <f t="shared" si="67"/>
        <v>4.4999999999999997E-3</v>
      </c>
      <c r="S215" s="158">
        <v>0</v>
      </c>
      <c r="T215" s="159">
        <f t="shared" si="68"/>
        <v>0</v>
      </c>
      <c r="AR215" s="160" t="s">
        <v>159</v>
      </c>
      <c r="AT215" s="160" t="s">
        <v>137</v>
      </c>
      <c r="AU215" s="160" t="s">
        <v>112</v>
      </c>
      <c r="AY215" s="13" t="s">
        <v>134</v>
      </c>
      <c r="BE215" s="161">
        <f t="shared" si="69"/>
        <v>0</v>
      </c>
      <c r="BF215" s="161">
        <f t="shared" si="70"/>
        <v>0</v>
      </c>
      <c r="BG215" s="161">
        <f t="shared" si="71"/>
        <v>0</v>
      </c>
      <c r="BH215" s="161">
        <f t="shared" si="72"/>
        <v>0</v>
      </c>
      <c r="BI215" s="161">
        <f t="shared" si="73"/>
        <v>0</v>
      </c>
      <c r="BJ215" s="13" t="s">
        <v>112</v>
      </c>
      <c r="BK215" s="161">
        <f t="shared" si="74"/>
        <v>0</v>
      </c>
      <c r="BL215" s="13" t="s">
        <v>159</v>
      </c>
      <c r="BM215" s="160" t="s">
        <v>828</v>
      </c>
    </row>
    <row r="216" spans="2:65" s="1" customFormat="1" ht="24.2" customHeight="1" x14ac:dyDescent="0.2">
      <c r="B216" s="28"/>
      <c r="C216" s="149" t="s">
        <v>457</v>
      </c>
      <c r="D216" s="149" t="s">
        <v>137</v>
      </c>
      <c r="E216" s="150" t="s">
        <v>829</v>
      </c>
      <c r="F216" s="151" t="s">
        <v>830</v>
      </c>
      <c r="G216" s="152" t="s">
        <v>140</v>
      </c>
      <c r="H216" s="153">
        <v>1</v>
      </c>
      <c r="I216" s="154"/>
      <c r="J216" s="155">
        <f t="shared" si="65"/>
        <v>0</v>
      </c>
      <c r="K216" s="156"/>
      <c r="L216" s="28"/>
      <c r="M216" s="157" t="s">
        <v>1</v>
      </c>
      <c r="N216" s="119" t="s">
        <v>40</v>
      </c>
      <c r="P216" s="158">
        <f t="shared" si="66"/>
        <v>0</v>
      </c>
      <c r="Q216" s="158">
        <v>0</v>
      </c>
      <c r="R216" s="158">
        <f t="shared" si="67"/>
        <v>0</v>
      </c>
      <c r="S216" s="158">
        <v>0</v>
      </c>
      <c r="T216" s="159">
        <f t="shared" si="68"/>
        <v>0</v>
      </c>
      <c r="AR216" s="160" t="s">
        <v>159</v>
      </c>
      <c r="AT216" s="160" t="s">
        <v>137</v>
      </c>
      <c r="AU216" s="160" t="s">
        <v>112</v>
      </c>
      <c r="AY216" s="13" t="s">
        <v>134</v>
      </c>
      <c r="BE216" s="161">
        <f t="shared" si="69"/>
        <v>0</v>
      </c>
      <c r="BF216" s="161">
        <f t="shared" si="70"/>
        <v>0</v>
      </c>
      <c r="BG216" s="161">
        <f t="shared" si="71"/>
        <v>0</v>
      </c>
      <c r="BH216" s="161">
        <f t="shared" si="72"/>
        <v>0</v>
      </c>
      <c r="BI216" s="161">
        <f t="shared" si="73"/>
        <v>0</v>
      </c>
      <c r="BJ216" s="13" t="s">
        <v>112</v>
      </c>
      <c r="BK216" s="161">
        <f t="shared" si="74"/>
        <v>0</v>
      </c>
      <c r="BL216" s="13" t="s">
        <v>159</v>
      </c>
      <c r="BM216" s="160" t="s">
        <v>831</v>
      </c>
    </row>
    <row r="217" spans="2:65" s="1" customFormat="1" ht="16.5" customHeight="1" x14ac:dyDescent="0.2">
      <c r="B217" s="28"/>
      <c r="C217" s="149" t="s">
        <v>461</v>
      </c>
      <c r="D217" s="149" t="s">
        <v>137</v>
      </c>
      <c r="E217" s="150" t="s">
        <v>580</v>
      </c>
      <c r="F217" s="151" t="s">
        <v>581</v>
      </c>
      <c r="G217" s="152" t="s">
        <v>140</v>
      </c>
      <c r="H217" s="153">
        <v>1</v>
      </c>
      <c r="I217" s="154"/>
      <c r="J217" s="155">
        <f t="shared" si="65"/>
        <v>0</v>
      </c>
      <c r="K217" s="156"/>
      <c r="L217" s="28"/>
      <c r="M217" s="157" t="s">
        <v>1</v>
      </c>
      <c r="N217" s="119" t="s">
        <v>40</v>
      </c>
      <c r="P217" s="158">
        <f t="shared" si="66"/>
        <v>0</v>
      </c>
      <c r="Q217" s="158">
        <v>8.5000000000000006E-5</v>
      </c>
      <c r="R217" s="158">
        <f t="shared" si="67"/>
        <v>8.5000000000000006E-5</v>
      </c>
      <c r="S217" s="158">
        <v>0</v>
      </c>
      <c r="T217" s="159">
        <f t="shared" si="68"/>
        <v>0</v>
      </c>
      <c r="AR217" s="160" t="s">
        <v>159</v>
      </c>
      <c r="AT217" s="160" t="s">
        <v>137</v>
      </c>
      <c r="AU217" s="160" t="s">
        <v>112</v>
      </c>
      <c r="AY217" s="13" t="s">
        <v>134</v>
      </c>
      <c r="BE217" s="161">
        <f t="shared" si="69"/>
        <v>0</v>
      </c>
      <c r="BF217" s="161">
        <f t="shared" si="70"/>
        <v>0</v>
      </c>
      <c r="BG217" s="161">
        <f t="shared" si="71"/>
        <v>0</v>
      </c>
      <c r="BH217" s="161">
        <f t="shared" si="72"/>
        <v>0</v>
      </c>
      <c r="BI217" s="161">
        <f t="shared" si="73"/>
        <v>0</v>
      </c>
      <c r="BJ217" s="13" t="s">
        <v>112</v>
      </c>
      <c r="BK217" s="161">
        <f t="shared" si="74"/>
        <v>0</v>
      </c>
      <c r="BL217" s="13" t="s">
        <v>159</v>
      </c>
      <c r="BM217" s="160" t="s">
        <v>832</v>
      </c>
    </row>
    <row r="218" spans="2:65" s="1" customFormat="1" ht="24.2" customHeight="1" x14ac:dyDescent="0.2">
      <c r="B218" s="28"/>
      <c r="C218" s="149" t="s">
        <v>465</v>
      </c>
      <c r="D218" s="149" t="s">
        <v>137</v>
      </c>
      <c r="E218" s="150" t="s">
        <v>833</v>
      </c>
      <c r="F218" s="151" t="s">
        <v>834</v>
      </c>
      <c r="G218" s="152" t="s">
        <v>140</v>
      </c>
      <c r="H218" s="153">
        <v>1</v>
      </c>
      <c r="I218" s="154"/>
      <c r="J218" s="155">
        <f t="shared" si="65"/>
        <v>0</v>
      </c>
      <c r="K218" s="156"/>
      <c r="L218" s="28"/>
      <c r="M218" s="157" t="s">
        <v>1</v>
      </c>
      <c r="N218" s="119" t="s">
        <v>40</v>
      </c>
      <c r="P218" s="158">
        <f t="shared" si="66"/>
        <v>0</v>
      </c>
      <c r="Q218" s="158">
        <v>7.9900000000000004E-5</v>
      </c>
      <c r="R218" s="158">
        <f t="shared" si="67"/>
        <v>7.9900000000000004E-5</v>
      </c>
      <c r="S218" s="158">
        <v>0</v>
      </c>
      <c r="T218" s="159">
        <f t="shared" si="68"/>
        <v>0</v>
      </c>
      <c r="AR218" s="160" t="s">
        <v>159</v>
      </c>
      <c r="AT218" s="160" t="s">
        <v>137</v>
      </c>
      <c r="AU218" s="160" t="s">
        <v>112</v>
      </c>
      <c r="AY218" s="13" t="s">
        <v>134</v>
      </c>
      <c r="BE218" s="161">
        <f t="shared" si="69"/>
        <v>0</v>
      </c>
      <c r="BF218" s="161">
        <f t="shared" si="70"/>
        <v>0</v>
      </c>
      <c r="BG218" s="161">
        <f t="shared" si="71"/>
        <v>0</v>
      </c>
      <c r="BH218" s="161">
        <f t="shared" si="72"/>
        <v>0</v>
      </c>
      <c r="BI218" s="161">
        <f t="shared" si="73"/>
        <v>0</v>
      </c>
      <c r="BJ218" s="13" t="s">
        <v>112</v>
      </c>
      <c r="BK218" s="161">
        <f t="shared" si="74"/>
        <v>0</v>
      </c>
      <c r="BL218" s="13" t="s">
        <v>159</v>
      </c>
      <c r="BM218" s="160" t="s">
        <v>835</v>
      </c>
    </row>
    <row r="219" spans="2:65" s="1" customFormat="1" ht="24.2" customHeight="1" x14ac:dyDescent="0.2">
      <c r="B219" s="28"/>
      <c r="C219" s="149" t="s">
        <v>469</v>
      </c>
      <c r="D219" s="149" t="s">
        <v>137</v>
      </c>
      <c r="E219" s="150" t="s">
        <v>584</v>
      </c>
      <c r="F219" s="151" t="s">
        <v>585</v>
      </c>
      <c r="G219" s="152" t="s">
        <v>343</v>
      </c>
      <c r="H219" s="185"/>
      <c r="I219" s="154"/>
      <c r="J219" s="155">
        <f t="shared" si="65"/>
        <v>0</v>
      </c>
      <c r="K219" s="156"/>
      <c r="L219" s="28"/>
      <c r="M219" s="157" t="s">
        <v>1</v>
      </c>
      <c r="N219" s="119" t="s">
        <v>40</v>
      </c>
      <c r="P219" s="158">
        <f t="shared" si="66"/>
        <v>0</v>
      </c>
      <c r="Q219" s="158">
        <v>0</v>
      </c>
      <c r="R219" s="158">
        <f t="shared" si="67"/>
        <v>0</v>
      </c>
      <c r="S219" s="158">
        <v>0</v>
      </c>
      <c r="T219" s="159">
        <f t="shared" si="68"/>
        <v>0</v>
      </c>
      <c r="AR219" s="160" t="s">
        <v>159</v>
      </c>
      <c r="AT219" s="160" t="s">
        <v>137</v>
      </c>
      <c r="AU219" s="160" t="s">
        <v>112</v>
      </c>
      <c r="AY219" s="13" t="s">
        <v>134</v>
      </c>
      <c r="BE219" s="161">
        <f t="shared" si="69"/>
        <v>0</v>
      </c>
      <c r="BF219" s="161">
        <f t="shared" si="70"/>
        <v>0</v>
      </c>
      <c r="BG219" s="161">
        <f t="shared" si="71"/>
        <v>0</v>
      </c>
      <c r="BH219" s="161">
        <f t="shared" si="72"/>
        <v>0</v>
      </c>
      <c r="BI219" s="161">
        <f t="shared" si="73"/>
        <v>0</v>
      </c>
      <c r="BJ219" s="13" t="s">
        <v>112</v>
      </c>
      <c r="BK219" s="161">
        <f t="shared" si="74"/>
        <v>0</v>
      </c>
      <c r="BL219" s="13" t="s">
        <v>159</v>
      </c>
      <c r="BM219" s="160" t="s">
        <v>836</v>
      </c>
    </row>
    <row r="220" spans="2:65" s="11" customFormat="1" ht="22.9" customHeight="1" x14ac:dyDescent="0.2">
      <c r="B220" s="138"/>
      <c r="D220" s="139" t="s">
        <v>73</v>
      </c>
      <c r="E220" s="147" t="s">
        <v>155</v>
      </c>
      <c r="F220" s="147" t="s">
        <v>156</v>
      </c>
      <c r="I220" s="141"/>
      <c r="J220" s="148">
        <f>BK220</f>
        <v>0</v>
      </c>
      <c r="L220" s="138"/>
      <c r="M220" s="142"/>
      <c r="P220" s="143">
        <f>SUM(P221:P229)</f>
        <v>0</v>
      </c>
      <c r="R220" s="143">
        <f>SUM(R221:R229)</f>
        <v>0.10521726285999999</v>
      </c>
      <c r="T220" s="144">
        <f>SUM(T221:T229)</f>
        <v>3.6980099999999995E-2</v>
      </c>
      <c r="AR220" s="139" t="s">
        <v>112</v>
      </c>
      <c r="AT220" s="145" t="s">
        <v>73</v>
      </c>
      <c r="AU220" s="145" t="s">
        <v>82</v>
      </c>
      <c r="AY220" s="139" t="s">
        <v>134</v>
      </c>
      <c r="BK220" s="146">
        <f>SUM(BK221:BK229)</f>
        <v>0</v>
      </c>
    </row>
    <row r="221" spans="2:65" s="1" customFormat="1" ht="24.2" customHeight="1" x14ac:dyDescent="0.2">
      <c r="B221" s="28"/>
      <c r="C221" s="149" t="s">
        <v>473</v>
      </c>
      <c r="D221" s="149" t="s">
        <v>137</v>
      </c>
      <c r="E221" s="150" t="s">
        <v>157</v>
      </c>
      <c r="F221" s="151" t="s">
        <v>158</v>
      </c>
      <c r="G221" s="152" t="s">
        <v>140</v>
      </c>
      <c r="H221" s="153">
        <v>123.267</v>
      </c>
      <c r="I221" s="154"/>
      <c r="J221" s="155">
        <f t="shared" ref="J221:J229" si="75">ROUND(I221*H221,2)</f>
        <v>0</v>
      </c>
      <c r="K221" s="156"/>
      <c r="L221" s="28"/>
      <c r="M221" s="157" t="s">
        <v>1</v>
      </c>
      <c r="N221" s="119" t="s">
        <v>40</v>
      </c>
      <c r="P221" s="158">
        <f t="shared" ref="P221:P229" si="76">O221*H221</f>
        <v>0</v>
      </c>
      <c r="Q221" s="158">
        <v>3.4800000000000001E-6</v>
      </c>
      <c r="R221" s="158">
        <f t="shared" ref="R221:R229" si="77">Q221*H221</f>
        <v>4.2896915999999998E-4</v>
      </c>
      <c r="S221" s="158">
        <v>2.9999999999999997E-4</v>
      </c>
      <c r="T221" s="159">
        <f t="shared" ref="T221:T229" si="78">S221*H221</f>
        <v>3.6980099999999995E-2</v>
      </c>
      <c r="AR221" s="160" t="s">
        <v>159</v>
      </c>
      <c r="AT221" s="160" t="s">
        <v>137</v>
      </c>
      <c r="AU221" s="160" t="s">
        <v>112</v>
      </c>
      <c r="AY221" s="13" t="s">
        <v>134</v>
      </c>
      <c r="BE221" s="161">
        <f t="shared" ref="BE221:BE229" si="79">IF(N221="základná",J221,0)</f>
        <v>0</v>
      </c>
      <c r="BF221" s="161">
        <f t="shared" ref="BF221:BF229" si="80">IF(N221="znížená",J221,0)</f>
        <v>0</v>
      </c>
      <c r="BG221" s="161">
        <f t="shared" ref="BG221:BG229" si="81">IF(N221="zákl. prenesená",J221,0)</f>
        <v>0</v>
      </c>
      <c r="BH221" s="161">
        <f t="shared" ref="BH221:BH229" si="82">IF(N221="zníž. prenesená",J221,0)</f>
        <v>0</v>
      </c>
      <c r="BI221" s="161">
        <f t="shared" ref="BI221:BI229" si="83">IF(N221="nulová",J221,0)</f>
        <v>0</v>
      </c>
      <c r="BJ221" s="13" t="s">
        <v>112</v>
      </c>
      <c r="BK221" s="161">
        <f t="shared" ref="BK221:BK229" si="84">ROUND(I221*H221,2)</f>
        <v>0</v>
      </c>
      <c r="BL221" s="13" t="s">
        <v>159</v>
      </c>
      <c r="BM221" s="160" t="s">
        <v>837</v>
      </c>
    </row>
    <row r="222" spans="2:65" s="1" customFormat="1" ht="24.2" customHeight="1" x14ac:dyDescent="0.2">
      <c r="B222" s="28"/>
      <c r="C222" s="149" t="s">
        <v>477</v>
      </c>
      <c r="D222" s="149" t="s">
        <v>137</v>
      </c>
      <c r="E222" s="150" t="s">
        <v>162</v>
      </c>
      <c r="F222" s="151" t="s">
        <v>163</v>
      </c>
      <c r="G222" s="152" t="s">
        <v>140</v>
      </c>
      <c r="H222" s="153">
        <v>123.267</v>
      </c>
      <c r="I222" s="154"/>
      <c r="J222" s="155">
        <f t="shared" si="75"/>
        <v>0</v>
      </c>
      <c r="K222" s="156"/>
      <c r="L222" s="28"/>
      <c r="M222" s="157" t="s">
        <v>1</v>
      </c>
      <c r="N222" s="119" t="s">
        <v>40</v>
      </c>
      <c r="P222" s="158">
        <f t="shared" si="76"/>
        <v>0</v>
      </c>
      <c r="Q222" s="158">
        <v>1.2750000000000001E-4</v>
      </c>
      <c r="R222" s="158">
        <f t="shared" si="77"/>
        <v>1.57165425E-2</v>
      </c>
      <c r="S222" s="158">
        <v>0</v>
      </c>
      <c r="T222" s="159">
        <f t="shared" si="78"/>
        <v>0</v>
      </c>
      <c r="AR222" s="160" t="s">
        <v>159</v>
      </c>
      <c r="AT222" s="160" t="s">
        <v>137</v>
      </c>
      <c r="AU222" s="160" t="s">
        <v>112</v>
      </c>
      <c r="AY222" s="13" t="s">
        <v>134</v>
      </c>
      <c r="BE222" s="161">
        <f t="shared" si="79"/>
        <v>0</v>
      </c>
      <c r="BF222" s="161">
        <f t="shared" si="80"/>
        <v>0</v>
      </c>
      <c r="BG222" s="161">
        <f t="shared" si="81"/>
        <v>0</v>
      </c>
      <c r="BH222" s="161">
        <f t="shared" si="82"/>
        <v>0</v>
      </c>
      <c r="BI222" s="161">
        <f t="shared" si="83"/>
        <v>0</v>
      </c>
      <c r="BJ222" s="13" t="s">
        <v>112</v>
      </c>
      <c r="BK222" s="161">
        <f t="shared" si="84"/>
        <v>0</v>
      </c>
      <c r="BL222" s="13" t="s">
        <v>159</v>
      </c>
      <c r="BM222" s="160" t="s">
        <v>838</v>
      </c>
    </row>
    <row r="223" spans="2:65" s="1" customFormat="1" ht="24.2" customHeight="1" x14ac:dyDescent="0.2">
      <c r="B223" s="28"/>
      <c r="C223" s="149" t="s">
        <v>481</v>
      </c>
      <c r="D223" s="149" t="s">
        <v>137</v>
      </c>
      <c r="E223" s="150" t="s">
        <v>166</v>
      </c>
      <c r="F223" s="151" t="s">
        <v>167</v>
      </c>
      <c r="G223" s="152" t="s">
        <v>140</v>
      </c>
      <c r="H223" s="153">
        <v>123.267</v>
      </c>
      <c r="I223" s="154"/>
      <c r="J223" s="155">
        <f t="shared" si="75"/>
        <v>0</v>
      </c>
      <c r="K223" s="156"/>
      <c r="L223" s="28"/>
      <c r="M223" s="157" t="s">
        <v>1</v>
      </c>
      <c r="N223" s="119" t="s">
        <v>40</v>
      </c>
      <c r="P223" s="158">
        <f t="shared" si="76"/>
        <v>0</v>
      </c>
      <c r="Q223" s="158">
        <v>3.4800000000000001E-6</v>
      </c>
      <c r="R223" s="158">
        <f t="shared" si="77"/>
        <v>4.2896915999999998E-4</v>
      </c>
      <c r="S223" s="158">
        <v>0</v>
      </c>
      <c r="T223" s="159">
        <f t="shared" si="78"/>
        <v>0</v>
      </c>
      <c r="AR223" s="160" t="s">
        <v>159</v>
      </c>
      <c r="AT223" s="160" t="s">
        <v>137</v>
      </c>
      <c r="AU223" s="160" t="s">
        <v>112</v>
      </c>
      <c r="AY223" s="13" t="s">
        <v>134</v>
      </c>
      <c r="BE223" s="161">
        <f t="shared" si="79"/>
        <v>0</v>
      </c>
      <c r="BF223" s="161">
        <f t="shared" si="80"/>
        <v>0</v>
      </c>
      <c r="BG223" s="161">
        <f t="shared" si="81"/>
        <v>0</v>
      </c>
      <c r="BH223" s="161">
        <f t="shared" si="82"/>
        <v>0</v>
      </c>
      <c r="BI223" s="161">
        <f t="shared" si="83"/>
        <v>0</v>
      </c>
      <c r="BJ223" s="13" t="s">
        <v>112</v>
      </c>
      <c r="BK223" s="161">
        <f t="shared" si="84"/>
        <v>0</v>
      </c>
      <c r="BL223" s="13" t="s">
        <v>159</v>
      </c>
      <c r="BM223" s="160" t="s">
        <v>839</v>
      </c>
    </row>
    <row r="224" spans="2:65" s="1" customFormat="1" ht="24.2" customHeight="1" x14ac:dyDescent="0.2">
      <c r="B224" s="28"/>
      <c r="C224" s="149" t="s">
        <v>485</v>
      </c>
      <c r="D224" s="149" t="s">
        <v>137</v>
      </c>
      <c r="E224" s="150" t="s">
        <v>170</v>
      </c>
      <c r="F224" s="151" t="s">
        <v>171</v>
      </c>
      <c r="G224" s="152" t="s">
        <v>140</v>
      </c>
      <c r="H224" s="153">
        <v>123.267</v>
      </c>
      <c r="I224" s="154"/>
      <c r="J224" s="155">
        <f t="shared" si="75"/>
        <v>0</v>
      </c>
      <c r="K224" s="156"/>
      <c r="L224" s="28"/>
      <c r="M224" s="157" t="s">
        <v>1</v>
      </c>
      <c r="N224" s="119" t="s">
        <v>40</v>
      </c>
      <c r="P224" s="158">
        <f t="shared" si="76"/>
        <v>0</v>
      </c>
      <c r="Q224" s="158">
        <v>3.116E-5</v>
      </c>
      <c r="R224" s="158">
        <f t="shared" si="77"/>
        <v>3.84099972E-3</v>
      </c>
      <c r="S224" s="158">
        <v>0</v>
      </c>
      <c r="T224" s="159">
        <f t="shared" si="78"/>
        <v>0</v>
      </c>
      <c r="AR224" s="160" t="s">
        <v>159</v>
      </c>
      <c r="AT224" s="160" t="s">
        <v>137</v>
      </c>
      <c r="AU224" s="160" t="s">
        <v>112</v>
      </c>
      <c r="AY224" s="13" t="s">
        <v>134</v>
      </c>
      <c r="BE224" s="161">
        <f t="shared" si="79"/>
        <v>0</v>
      </c>
      <c r="BF224" s="161">
        <f t="shared" si="80"/>
        <v>0</v>
      </c>
      <c r="BG224" s="161">
        <f t="shared" si="81"/>
        <v>0</v>
      </c>
      <c r="BH224" s="161">
        <f t="shared" si="82"/>
        <v>0</v>
      </c>
      <c r="BI224" s="161">
        <f t="shared" si="83"/>
        <v>0</v>
      </c>
      <c r="BJ224" s="13" t="s">
        <v>112</v>
      </c>
      <c r="BK224" s="161">
        <f t="shared" si="84"/>
        <v>0</v>
      </c>
      <c r="BL224" s="13" t="s">
        <v>159</v>
      </c>
      <c r="BM224" s="160" t="s">
        <v>840</v>
      </c>
    </row>
    <row r="225" spans="2:65" s="1" customFormat="1" ht="24.2" customHeight="1" x14ac:dyDescent="0.2">
      <c r="B225" s="28"/>
      <c r="C225" s="149" t="s">
        <v>489</v>
      </c>
      <c r="D225" s="149" t="s">
        <v>137</v>
      </c>
      <c r="E225" s="150" t="s">
        <v>174</v>
      </c>
      <c r="F225" s="151" t="s">
        <v>175</v>
      </c>
      <c r="G225" s="152" t="s">
        <v>140</v>
      </c>
      <c r="H225" s="153">
        <v>6.6</v>
      </c>
      <c r="I225" s="154"/>
      <c r="J225" s="155">
        <f t="shared" si="75"/>
        <v>0</v>
      </c>
      <c r="K225" s="156"/>
      <c r="L225" s="28"/>
      <c r="M225" s="157" t="s">
        <v>1</v>
      </c>
      <c r="N225" s="119" t="s">
        <v>40</v>
      </c>
      <c r="P225" s="158">
        <f t="shared" si="76"/>
        <v>0</v>
      </c>
      <c r="Q225" s="158">
        <v>1.5725E-4</v>
      </c>
      <c r="R225" s="158">
        <f t="shared" si="77"/>
        <v>1.0378499999999999E-3</v>
      </c>
      <c r="S225" s="158">
        <v>0</v>
      </c>
      <c r="T225" s="159">
        <f t="shared" si="78"/>
        <v>0</v>
      </c>
      <c r="AR225" s="160" t="s">
        <v>159</v>
      </c>
      <c r="AT225" s="160" t="s">
        <v>137</v>
      </c>
      <c r="AU225" s="160" t="s">
        <v>112</v>
      </c>
      <c r="AY225" s="13" t="s">
        <v>134</v>
      </c>
      <c r="BE225" s="161">
        <f t="shared" si="79"/>
        <v>0</v>
      </c>
      <c r="BF225" s="161">
        <f t="shared" si="80"/>
        <v>0</v>
      </c>
      <c r="BG225" s="161">
        <f t="shared" si="81"/>
        <v>0</v>
      </c>
      <c r="BH225" s="161">
        <f t="shared" si="82"/>
        <v>0</v>
      </c>
      <c r="BI225" s="161">
        <f t="shared" si="83"/>
        <v>0</v>
      </c>
      <c r="BJ225" s="13" t="s">
        <v>112</v>
      </c>
      <c r="BK225" s="161">
        <f t="shared" si="84"/>
        <v>0</v>
      </c>
      <c r="BL225" s="13" t="s">
        <v>159</v>
      </c>
      <c r="BM225" s="160" t="s">
        <v>841</v>
      </c>
    </row>
    <row r="226" spans="2:65" s="1" customFormat="1" ht="24.2" customHeight="1" x14ac:dyDescent="0.2">
      <c r="B226" s="28"/>
      <c r="C226" s="149" t="s">
        <v>495</v>
      </c>
      <c r="D226" s="149" t="s">
        <v>137</v>
      </c>
      <c r="E226" s="150" t="s">
        <v>177</v>
      </c>
      <c r="F226" s="151" t="s">
        <v>178</v>
      </c>
      <c r="G226" s="152" t="s">
        <v>140</v>
      </c>
      <c r="H226" s="153">
        <v>38.44</v>
      </c>
      <c r="I226" s="154"/>
      <c r="J226" s="155">
        <f t="shared" si="75"/>
        <v>0</v>
      </c>
      <c r="K226" s="156"/>
      <c r="L226" s="28"/>
      <c r="M226" s="157" t="s">
        <v>1</v>
      </c>
      <c r="N226" s="119" t="s">
        <v>40</v>
      </c>
      <c r="P226" s="158">
        <f t="shared" si="76"/>
        <v>0</v>
      </c>
      <c r="Q226" s="158">
        <v>3.2499999999999998E-6</v>
      </c>
      <c r="R226" s="158">
        <f t="shared" si="77"/>
        <v>1.2492999999999998E-4</v>
      </c>
      <c r="S226" s="158">
        <v>0</v>
      </c>
      <c r="T226" s="159">
        <f t="shared" si="78"/>
        <v>0</v>
      </c>
      <c r="AR226" s="160" t="s">
        <v>159</v>
      </c>
      <c r="AT226" s="160" t="s">
        <v>137</v>
      </c>
      <c r="AU226" s="160" t="s">
        <v>112</v>
      </c>
      <c r="AY226" s="13" t="s">
        <v>134</v>
      </c>
      <c r="BE226" s="161">
        <f t="shared" si="79"/>
        <v>0</v>
      </c>
      <c r="BF226" s="161">
        <f t="shared" si="80"/>
        <v>0</v>
      </c>
      <c r="BG226" s="161">
        <f t="shared" si="81"/>
        <v>0</v>
      </c>
      <c r="BH226" s="161">
        <f t="shared" si="82"/>
        <v>0</v>
      </c>
      <c r="BI226" s="161">
        <f t="shared" si="83"/>
        <v>0</v>
      </c>
      <c r="BJ226" s="13" t="s">
        <v>112</v>
      </c>
      <c r="BK226" s="161">
        <f t="shared" si="84"/>
        <v>0</v>
      </c>
      <c r="BL226" s="13" t="s">
        <v>159</v>
      </c>
      <c r="BM226" s="160" t="s">
        <v>842</v>
      </c>
    </row>
    <row r="227" spans="2:65" s="1" customFormat="1" ht="33" customHeight="1" x14ac:dyDescent="0.2">
      <c r="B227" s="28"/>
      <c r="C227" s="149" t="s">
        <v>499</v>
      </c>
      <c r="D227" s="149" t="s">
        <v>137</v>
      </c>
      <c r="E227" s="150" t="s">
        <v>618</v>
      </c>
      <c r="F227" s="151" t="s">
        <v>619</v>
      </c>
      <c r="G227" s="152" t="s">
        <v>140</v>
      </c>
      <c r="H227" s="153">
        <v>123.267</v>
      </c>
      <c r="I227" s="154"/>
      <c r="J227" s="155">
        <f t="shared" si="75"/>
        <v>0</v>
      </c>
      <c r="K227" s="156"/>
      <c r="L227" s="28"/>
      <c r="M227" s="157" t="s">
        <v>1</v>
      </c>
      <c r="N227" s="119" t="s">
        <v>40</v>
      </c>
      <c r="P227" s="158">
        <f t="shared" si="76"/>
        <v>0</v>
      </c>
      <c r="Q227" s="158">
        <v>2.7579999999999998E-4</v>
      </c>
      <c r="R227" s="158">
        <f t="shared" si="77"/>
        <v>3.3997038599999994E-2</v>
      </c>
      <c r="S227" s="158">
        <v>0</v>
      </c>
      <c r="T227" s="159">
        <f t="shared" si="78"/>
        <v>0</v>
      </c>
      <c r="AR227" s="160" t="s">
        <v>159</v>
      </c>
      <c r="AT227" s="160" t="s">
        <v>137</v>
      </c>
      <c r="AU227" s="160" t="s">
        <v>112</v>
      </c>
      <c r="AY227" s="13" t="s">
        <v>134</v>
      </c>
      <c r="BE227" s="161">
        <f t="shared" si="79"/>
        <v>0</v>
      </c>
      <c r="BF227" s="161">
        <f t="shared" si="80"/>
        <v>0</v>
      </c>
      <c r="BG227" s="161">
        <f t="shared" si="81"/>
        <v>0</v>
      </c>
      <c r="BH227" s="161">
        <f t="shared" si="82"/>
        <v>0</v>
      </c>
      <c r="BI227" s="161">
        <f t="shared" si="83"/>
        <v>0</v>
      </c>
      <c r="BJ227" s="13" t="s">
        <v>112</v>
      </c>
      <c r="BK227" s="161">
        <f t="shared" si="84"/>
        <v>0</v>
      </c>
      <c r="BL227" s="13" t="s">
        <v>159</v>
      </c>
      <c r="BM227" s="160" t="s">
        <v>843</v>
      </c>
    </row>
    <row r="228" spans="2:65" s="1" customFormat="1" ht="24.2" customHeight="1" x14ac:dyDescent="0.2">
      <c r="B228" s="28"/>
      <c r="C228" s="149" t="s">
        <v>503</v>
      </c>
      <c r="D228" s="149" t="s">
        <v>137</v>
      </c>
      <c r="E228" s="150" t="s">
        <v>185</v>
      </c>
      <c r="F228" s="151" t="s">
        <v>186</v>
      </c>
      <c r="G228" s="152" t="s">
        <v>187</v>
      </c>
      <c r="H228" s="153">
        <v>30.06</v>
      </c>
      <c r="I228" s="154"/>
      <c r="J228" s="155">
        <f t="shared" si="75"/>
        <v>0</v>
      </c>
      <c r="K228" s="156"/>
      <c r="L228" s="28"/>
      <c r="M228" s="157" t="s">
        <v>1</v>
      </c>
      <c r="N228" s="119" t="s">
        <v>40</v>
      </c>
      <c r="P228" s="158">
        <f t="shared" si="76"/>
        <v>0</v>
      </c>
      <c r="Q228" s="158">
        <v>4.74E-5</v>
      </c>
      <c r="R228" s="158">
        <f t="shared" si="77"/>
        <v>1.424844E-3</v>
      </c>
      <c r="S228" s="158">
        <v>0</v>
      </c>
      <c r="T228" s="159">
        <f t="shared" si="78"/>
        <v>0</v>
      </c>
      <c r="AR228" s="160" t="s">
        <v>159</v>
      </c>
      <c r="AT228" s="160" t="s">
        <v>137</v>
      </c>
      <c r="AU228" s="160" t="s">
        <v>112</v>
      </c>
      <c r="AY228" s="13" t="s">
        <v>134</v>
      </c>
      <c r="BE228" s="161">
        <f t="shared" si="79"/>
        <v>0</v>
      </c>
      <c r="BF228" s="161">
        <f t="shared" si="80"/>
        <v>0</v>
      </c>
      <c r="BG228" s="161">
        <f t="shared" si="81"/>
        <v>0</v>
      </c>
      <c r="BH228" s="161">
        <f t="shared" si="82"/>
        <v>0</v>
      </c>
      <c r="BI228" s="161">
        <f t="shared" si="83"/>
        <v>0</v>
      </c>
      <c r="BJ228" s="13" t="s">
        <v>112</v>
      </c>
      <c r="BK228" s="161">
        <f t="shared" si="84"/>
        <v>0</v>
      </c>
      <c r="BL228" s="13" t="s">
        <v>159</v>
      </c>
      <c r="BM228" s="160" t="s">
        <v>844</v>
      </c>
    </row>
    <row r="229" spans="2:65" s="1" customFormat="1" ht="21.75" customHeight="1" x14ac:dyDescent="0.2">
      <c r="B229" s="28"/>
      <c r="C229" s="149" t="s">
        <v>509</v>
      </c>
      <c r="D229" s="149" t="s">
        <v>137</v>
      </c>
      <c r="E229" s="150" t="s">
        <v>190</v>
      </c>
      <c r="F229" s="151" t="s">
        <v>191</v>
      </c>
      <c r="G229" s="152" t="s">
        <v>140</v>
      </c>
      <c r="H229" s="153">
        <v>123.267</v>
      </c>
      <c r="I229" s="154"/>
      <c r="J229" s="155">
        <f t="shared" si="75"/>
        <v>0</v>
      </c>
      <c r="K229" s="156"/>
      <c r="L229" s="28"/>
      <c r="M229" s="157" t="s">
        <v>1</v>
      </c>
      <c r="N229" s="119" t="s">
        <v>40</v>
      </c>
      <c r="P229" s="158">
        <f t="shared" si="76"/>
        <v>0</v>
      </c>
      <c r="Q229" s="158">
        <v>3.9115999999999999E-4</v>
      </c>
      <c r="R229" s="158">
        <f t="shared" si="77"/>
        <v>4.821711972E-2</v>
      </c>
      <c r="S229" s="158">
        <v>0</v>
      </c>
      <c r="T229" s="159">
        <f t="shared" si="78"/>
        <v>0</v>
      </c>
      <c r="AR229" s="160" t="s">
        <v>159</v>
      </c>
      <c r="AT229" s="160" t="s">
        <v>137</v>
      </c>
      <c r="AU229" s="160" t="s">
        <v>112</v>
      </c>
      <c r="AY229" s="13" t="s">
        <v>134</v>
      </c>
      <c r="BE229" s="161">
        <f t="shared" si="79"/>
        <v>0</v>
      </c>
      <c r="BF229" s="161">
        <f t="shared" si="80"/>
        <v>0</v>
      </c>
      <c r="BG229" s="161">
        <f t="shared" si="81"/>
        <v>0</v>
      </c>
      <c r="BH229" s="161">
        <f t="shared" si="82"/>
        <v>0</v>
      </c>
      <c r="BI229" s="161">
        <f t="shared" si="83"/>
        <v>0</v>
      </c>
      <c r="BJ229" s="13" t="s">
        <v>112</v>
      </c>
      <c r="BK229" s="161">
        <f t="shared" si="84"/>
        <v>0</v>
      </c>
      <c r="BL229" s="13" t="s">
        <v>159</v>
      </c>
      <c r="BM229" s="160" t="s">
        <v>845</v>
      </c>
    </row>
    <row r="230" spans="2:65" s="1" customFormat="1" ht="49.9" customHeight="1" x14ac:dyDescent="0.2">
      <c r="B230" s="28"/>
      <c r="E230" s="140" t="s">
        <v>193</v>
      </c>
      <c r="F230" s="140" t="s">
        <v>194</v>
      </c>
      <c r="J230" s="117">
        <f t="shared" ref="J230:J235" si="85">BK230</f>
        <v>0</v>
      </c>
      <c r="L230" s="28"/>
      <c r="M230" s="162"/>
      <c r="T230" s="55"/>
      <c r="AT230" s="13" t="s">
        <v>73</v>
      </c>
      <c r="AU230" s="13" t="s">
        <v>74</v>
      </c>
      <c r="AY230" s="13" t="s">
        <v>195</v>
      </c>
      <c r="BK230" s="161">
        <f>SUM(BK231:BK235)</f>
        <v>0</v>
      </c>
    </row>
    <row r="231" spans="2:65" s="1" customFormat="1" ht="16.350000000000001" customHeight="1" x14ac:dyDescent="0.2">
      <c r="B231" s="28"/>
      <c r="C231" s="163" t="s">
        <v>1</v>
      </c>
      <c r="D231" s="163" t="s">
        <v>137</v>
      </c>
      <c r="E231" s="164" t="s">
        <v>1</v>
      </c>
      <c r="F231" s="165" t="s">
        <v>1</v>
      </c>
      <c r="G231" s="166" t="s">
        <v>1</v>
      </c>
      <c r="H231" s="167"/>
      <c r="I231" s="168"/>
      <c r="J231" s="169">
        <f t="shared" si="85"/>
        <v>0</v>
      </c>
      <c r="K231" s="156"/>
      <c r="L231" s="28"/>
      <c r="M231" s="170" t="s">
        <v>1</v>
      </c>
      <c r="N231" s="171" t="s">
        <v>40</v>
      </c>
      <c r="T231" s="55"/>
      <c r="AT231" s="13" t="s">
        <v>195</v>
      </c>
      <c r="AU231" s="13" t="s">
        <v>82</v>
      </c>
      <c r="AY231" s="13" t="s">
        <v>195</v>
      </c>
      <c r="BE231" s="161">
        <f>IF(N231="základná",J231,0)</f>
        <v>0</v>
      </c>
      <c r="BF231" s="161">
        <f>IF(N231="znížená",J231,0)</f>
        <v>0</v>
      </c>
      <c r="BG231" s="161">
        <f>IF(N231="zákl. prenesená",J231,0)</f>
        <v>0</v>
      </c>
      <c r="BH231" s="161">
        <f>IF(N231="zníž. prenesená",J231,0)</f>
        <v>0</v>
      </c>
      <c r="BI231" s="161">
        <f>IF(N231="nulová",J231,0)</f>
        <v>0</v>
      </c>
      <c r="BJ231" s="13" t="s">
        <v>112</v>
      </c>
      <c r="BK231" s="161">
        <f>I231*H231</f>
        <v>0</v>
      </c>
    </row>
    <row r="232" spans="2:65" s="1" customFormat="1" ht="16.350000000000001" customHeight="1" x14ac:dyDescent="0.2">
      <c r="B232" s="28"/>
      <c r="C232" s="163" t="s">
        <v>1</v>
      </c>
      <c r="D232" s="163" t="s">
        <v>137</v>
      </c>
      <c r="E232" s="164" t="s">
        <v>1</v>
      </c>
      <c r="F232" s="165" t="s">
        <v>1</v>
      </c>
      <c r="G232" s="166" t="s">
        <v>1</v>
      </c>
      <c r="H232" s="167"/>
      <c r="I232" s="168"/>
      <c r="J232" s="169">
        <f t="shared" si="85"/>
        <v>0</v>
      </c>
      <c r="K232" s="156"/>
      <c r="L232" s="28"/>
      <c r="M232" s="170" t="s">
        <v>1</v>
      </c>
      <c r="N232" s="171" t="s">
        <v>40</v>
      </c>
      <c r="T232" s="55"/>
      <c r="AT232" s="13" t="s">
        <v>195</v>
      </c>
      <c r="AU232" s="13" t="s">
        <v>82</v>
      </c>
      <c r="AY232" s="13" t="s">
        <v>195</v>
      </c>
      <c r="BE232" s="161">
        <f>IF(N232="základná",J232,0)</f>
        <v>0</v>
      </c>
      <c r="BF232" s="161">
        <f>IF(N232="znížená",J232,0)</f>
        <v>0</v>
      </c>
      <c r="BG232" s="161">
        <f>IF(N232="zákl. prenesená",J232,0)</f>
        <v>0</v>
      </c>
      <c r="BH232" s="161">
        <f>IF(N232="zníž. prenesená",J232,0)</f>
        <v>0</v>
      </c>
      <c r="BI232" s="161">
        <f>IF(N232="nulová",J232,0)</f>
        <v>0</v>
      </c>
      <c r="BJ232" s="13" t="s">
        <v>112</v>
      </c>
      <c r="BK232" s="161">
        <f>I232*H232</f>
        <v>0</v>
      </c>
    </row>
    <row r="233" spans="2:65" s="1" customFormat="1" ht="16.350000000000001" customHeight="1" x14ac:dyDescent="0.2">
      <c r="B233" s="28"/>
      <c r="C233" s="163" t="s">
        <v>1</v>
      </c>
      <c r="D233" s="163" t="s">
        <v>137</v>
      </c>
      <c r="E233" s="164" t="s">
        <v>1</v>
      </c>
      <c r="F233" s="165" t="s">
        <v>1</v>
      </c>
      <c r="G233" s="166" t="s">
        <v>1</v>
      </c>
      <c r="H233" s="167"/>
      <c r="I233" s="168"/>
      <c r="J233" s="169">
        <f t="shared" si="85"/>
        <v>0</v>
      </c>
      <c r="K233" s="156"/>
      <c r="L233" s="28"/>
      <c r="M233" s="170" t="s">
        <v>1</v>
      </c>
      <c r="N233" s="171" t="s">
        <v>40</v>
      </c>
      <c r="T233" s="55"/>
      <c r="AT233" s="13" t="s">
        <v>195</v>
      </c>
      <c r="AU233" s="13" t="s">
        <v>82</v>
      </c>
      <c r="AY233" s="13" t="s">
        <v>195</v>
      </c>
      <c r="BE233" s="161">
        <f>IF(N233="základná",J233,0)</f>
        <v>0</v>
      </c>
      <c r="BF233" s="161">
        <f>IF(N233="znížená",J233,0)</f>
        <v>0</v>
      </c>
      <c r="BG233" s="161">
        <f>IF(N233="zákl. prenesená",J233,0)</f>
        <v>0</v>
      </c>
      <c r="BH233" s="161">
        <f>IF(N233="zníž. prenesená",J233,0)</f>
        <v>0</v>
      </c>
      <c r="BI233" s="161">
        <f>IF(N233="nulová",J233,0)</f>
        <v>0</v>
      </c>
      <c r="BJ233" s="13" t="s">
        <v>112</v>
      </c>
      <c r="BK233" s="161">
        <f>I233*H233</f>
        <v>0</v>
      </c>
    </row>
    <row r="234" spans="2:65" s="1" customFormat="1" ht="16.350000000000001" customHeight="1" x14ac:dyDescent="0.2">
      <c r="B234" s="28"/>
      <c r="C234" s="163" t="s">
        <v>1</v>
      </c>
      <c r="D234" s="163" t="s">
        <v>137</v>
      </c>
      <c r="E234" s="164" t="s">
        <v>1</v>
      </c>
      <c r="F234" s="165" t="s">
        <v>1</v>
      </c>
      <c r="G234" s="166" t="s">
        <v>1</v>
      </c>
      <c r="H234" s="167"/>
      <c r="I234" s="168"/>
      <c r="J234" s="169">
        <f t="shared" si="85"/>
        <v>0</v>
      </c>
      <c r="K234" s="156"/>
      <c r="L234" s="28"/>
      <c r="M234" s="170" t="s">
        <v>1</v>
      </c>
      <c r="N234" s="171" t="s">
        <v>40</v>
      </c>
      <c r="T234" s="55"/>
      <c r="AT234" s="13" t="s">
        <v>195</v>
      </c>
      <c r="AU234" s="13" t="s">
        <v>82</v>
      </c>
      <c r="AY234" s="13" t="s">
        <v>195</v>
      </c>
      <c r="BE234" s="161">
        <f>IF(N234="základná",J234,0)</f>
        <v>0</v>
      </c>
      <c r="BF234" s="161">
        <f>IF(N234="znížená",J234,0)</f>
        <v>0</v>
      </c>
      <c r="BG234" s="161">
        <f>IF(N234="zákl. prenesená",J234,0)</f>
        <v>0</v>
      </c>
      <c r="BH234" s="161">
        <f>IF(N234="zníž. prenesená",J234,0)</f>
        <v>0</v>
      </c>
      <c r="BI234" s="161">
        <f>IF(N234="nulová",J234,0)</f>
        <v>0</v>
      </c>
      <c r="BJ234" s="13" t="s">
        <v>112</v>
      </c>
      <c r="BK234" s="161">
        <f>I234*H234</f>
        <v>0</v>
      </c>
    </row>
    <row r="235" spans="2:65" s="1" customFormat="1" ht="16.350000000000001" customHeight="1" x14ac:dyDescent="0.2">
      <c r="B235" s="28"/>
      <c r="C235" s="163" t="s">
        <v>1</v>
      </c>
      <c r="D235" s="163" t="s">
        <v>137</v>
      </c>
      <c r="E235" s="164" t="s">
        <v>1</v>
      </c>
      <c r="F235" s="165" t="s">
        <v>1</v>
      </c>
      <c r="G235" s="166" t="s">
        <v>1</v>
      </c>
      <c r="H235" s="167"/>
      <c r="I235" s="168"/>
      <c r="J235" s="169">
        <f t="shared" si="85"/>
        <v>0</v>
      </c>
      <c r="K235" s="156"/>
      <c r="L235" s="28"/>
      <c r="M235" s="170" t="s">
        <v>1</v>
      </c>
      <c r="N235" s="171" t="s">
        <v>40</v>
      </c>
      <c r="O235" s="172"/>
      <c r="P235" s="172"/>
      <c r="Q235" s="172"/>
      <c r="R235" s="172"/>
      <c r="S235" s="172"/>
      <c r="T235" s="173"/>
      <c r="AT235" s="13" t="s">
        <v>195</v>
      </c>
      <c r="AU235" s="13" t="s">
        <v>82</v>
      </c>
      <c r="AY235" s="13" t="s">
        <v>195</v>
      </c>
      <c r="BE235" s="161">
        <f>IF(N235="základná",J235,0)</f>
        <v>0</v>
      </c>
      <c r="BF235" s="161">
        <f>IF(N235="znížená",J235,0)</f>
        <v>0</v>
      </c>
      <c r="BG235" s="161">
        <f>IF(N235="zákl. prenesená",J235,0)</f>
        <v>0</v>
      </c>
      <c r="BH235" s="161">
        <f>IF(N235="zníž. prenesená",J235,0)</f>
        <v>0</v>
      </c>
      <c r="BI235" s="161">
        <f>IF(N235="nulová",J235,0)</f>
        <v>0</v>
      </c>
      <c r="BJ235" s="13" t="s">
        <v>112</v>
      </c>
      <c r="BK235" s="161">
        <f>I235*H235</f>
        <v>0</v>
      </c>
    </row>
    <row r="236" spans="2:65" s="1" customFormat="1" ht="6.95" customHeight="1" x14ac:dyDescent="0.2">
      <c r="B236" s="43"/>
      <c r="C236" s="44"/>
      <c r="D236" s="44"/>
      <c r="E236" s="44"/>
      <c r="F236" s="44"/>
      <c r="G236" s="44"/>
      <c r="H236" s="44"/>
      <c r="I236" s="44"/>
      <c r="J236" s="44"/>
      <c r="K236" s="44"/>
      <c r="L236" s="28"/>
    </row>
  </sheetData>
  <sheetProtection algorithmName="SHA-512" hashValue="BOhEqBKv/Oo9Qizy2dJrxlL0vH+hFM9aNi/dWY+iP2Bbs+RvsfczpInJ7Gt+G0OJjsGkTYbsWFwU231hZjDx0A==" saltValue="r+FzIshOokj2CVBimWomPkSYmaWrmbxoSP7UIQ0cohE9dH9kjkX40DHYHwvHXyCVhfzUdDwNfQ9Fq/2o1KOhMg==" spinCount="100000" sheet="1" objects="1" scenarios="1" formatColumns="0" formatRows="0" autoFilter="0"/>
  <autoFilter ref="C139:K235" xr:uid="{00000000-0009-0000-0000-000004000000}"/>
  <mergeCells count="14">
    <mergeCell ref="D118:F118"/>
    <mergeCell ref="E130:H130"/>
    <mergeCell ref="E132:H132"/>
    <mergeCell ref="L2:V2"/>
    <mergeCell ref="E87:H87"/>
    <mergeCell ref="D114:F114"/>
    <mergeCell ref="D115:F115"/>
    <mergeCell ref="D116:F116"/>
    <mergeCell ref="D117:F117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31:D236" xr:uid="{00000000-0002-0000-0400-000000000000}">
      <formula1>"K, M"</formula1>
    </dataValidation>
    <dataValidation type="list" allowBlank="1" showInputMessage="1" showErrorMessage="1" error="Povolené sú hodnoty základná, znížená, nulová." sqref="N231:N236" xr:uid="{00000000-0002-0000-04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01 - Obnova hygienického ...</vt:lpstr>
      <vt:lpstr>02 - Havarijný stav - Spr...</vt:lpstr>
      <vt:lpstr>03 - Havarijný stav - vým...</vt:lpstr>
      <vt:lpstr>04 - Havarijný stav - lež...</vt:lpstr>
      <vt:lpstr>'01 - Obnova hygienického ...'!Názvy_tlače</vt:lpstr>
      <vt:lpstr>'02 - Havarijný stav - Spr...'!Názvy_tlače</vt:lpstr>
      <vt:lpstr>'03 - Havarijný stav - vým...'!Názvy_tlače</vt:lpstr>
      <vt:lpstr>'04 - Havarijný stav - lež...'!Názvy_tlače</vt:lpstr>
      <vt:lpstr>'Rekapitulácia stavby'!Názvy_tlače</vt:lpstr>
      <vt:lpstr>'01 - Obnova hygienického ...'!Oblasť_tlače</vt:lpstr>
      <vt:lpstr>'02 - Havarijný stav - Spr...'!Oblasť_tlače</vt:lpstr>
      <vt:lpstr>'03 - Havarijný stav - vým...'!Oblasť_tlače</vt:lpstr>
      <vt:lpstr>'04 - Havarijný stav - lež...'!Oblasť_tlače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Eisner Jaroslav</dc:creator>
  <cp:lastModifiedBy>Mrázová Jarmila</cp:lastModifiedBy>
  <dcterms:created xsi:type="dcterms:W3CDTF">2026-01-23T13:46:26Z</dcterms:created>
  <dcterms:modified xsi:type="dcterms:W3CDTF">2026-02-05T14:08:08Z</dcterms:modified>
</cp:coreProperties>
</file>